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WS01 AG Großraum- und Schwertransporte\Anmeldedatei Erstellung\"/>
    </mc:Choice>
  </mc:AlternateContent>
  <bookViews>
    <workbookView xWindow="0" yWindow="0" windowWidth="28800" windowHeight="11625"/>
  </bookViews>
  <sheets>
    <sheet name="Anmeldeformular" sheetId="1" r:id="rId1"/>
    <sheet name="Hilfstabelle" sheetId="2" state="hidden" r:id="rId2"/>
  </sheets>
  <definedNames>
    <definedName name="Polizeipräsidium_Rheinpfalz">Anmeldeformular!$B$21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3" i="2"/>
  <c r="G12" i="2"/>
  <c r="G11" i="2"/>
  <c r="G10" i="2"/>
  <c r="G9" i="2"/>
  <c r="B14" i="2" l="1"/>
  <c r="B13" i="2"/>
  <c r="O2" i="1" l="1"/>
  <c r="B36" i="2" l="1"/>
  <c r="B37" i="2" s="1"/>
  <c r="B38" i="2" s="1"/>
  <c r="B35" i="2"/>
  <c r="B30" i="2"/>
  <c r="B31" i="2" s="1"/>
  <c r="B32" i="2" s="1"/>
  <c r="B24" i="2"/>
  <c r="B25" i="2" s="1"/>
  <c r="B26" i="2" s="1"/>
  <c r="D37" i="2" l="1"/>
  <c r="C38" i="2" s="1"/>
  <c r="D38" i="2" s="1"/>
  <c r="B29" i="2"/>
  <c r="D31" i="2" s="1"/>
  <c r="C32" i="2" s="1"/>
  <c r="D32" i="2" s="1"/>
  <c r="B23" i="2"/>
  <c r="D25" i="2" s="1"/>
  <c r="C26" i="2" s="1"/>
  <c r="D26" i="2" s="1"/>
  <c r="B18" i="2"/>
  <c r="B19" i="2" s="1"/>
  <c r="B17" i="2"/>
  <c r="E23" i="2" l="1"/>
  <c r="E26" i="2" s="1"/>
  <c r="E29" i="2"/>
  <c r="E32" i="2" s="1"/>
  <c r="E35" i="2"/>
  <c r="E38" i="2" s="1"/>
  <c r="B20" i="2"/>
  <c r="D19" i="2"/>
  <c r="C20" i="2" s="1"/>
  <c r="E17" i="2" l="1"/>
  <c r="D20" i="2"/>
  <c r="G59" i="2"/>
  <c r="G58" i="2"/>
  <c r="G57" i="2"/>
  <c r="G56" i="2"/>
  <c r="G55" i="2"/>
  <c r="G54" i="2"/>
  <c r="G50" i="2"/>
  <c r="G49" i="2"/>
  <c r="G48" i="2"/>
  <c r="G47" i="2"/>
  <c r="G46" i="2"/>
  <c r="G45" i="2"/>
  <c r="G41" i="2"/>
  <c r="G40" i="2"/>
  <c r="G39" i="2"/>
  <c r="G38" i="2"/>
  <c r="G37" i="2"/>
  <c r="G36" i="2"/>
  <c r="G32" i="2"/>
  <c r="G31" i="2"/>
  <c r="G30" i="2"/>
  <c r="G29" i="2"/>
  <c r="G28" i="2"/>
  <c r="G27" i="2"/>
  <c r="G23" i="2"/>
  <c r="H14" i="2"/>
  <c r="G22" i="2"/>
  <c r="G21" i="2"/>
  <c r="H12" i="2"/>
  <c r="G20" i="2"/>
  <c r="G19" i="2"/>
  <c r="H13" i="2"/>
  <c r="H11" i="2"/>
  <c r="H10" i="2"/>
  <c r="G18" i="2"/>
  <c r="H9" i="2"/>
  <c r="L16" i="2"/>
  <c r="L15" i="2"/>
  <c r="L14" i="2"/>
  <c r="L12" i="2"/>
  <c r="L11" i="2"/>
  <c r="H34" i="1" l="1"/>
  <c r="O10" i="2"/>
  <c r="O11" i="2"/>
  <c r="E39" i="2"/>
  <c r="E33" i="2"/>
  <c r="E27" i="2"/>
  <c r="E20" i="2"/>
  <c r="E21" i="2" s="1"/>
  <c r="E28" i="1"/>
  <c r="H28" i="1"/>
  <c r="K35" i="1" l="1"/>
  <c r="K34" i="1"/>
  <c r="L13" i="2"/>
  <c r="L10" i="2"/>
  <c r="F31" i="1" l="1"/>
  <c r="I22" i="1" l="1"/>
  <c r="E27" i="1" l="1"/>
  <c r="F30" i="1"/>
  <c r="K30" i="1" l="1"/>
  <c r="K31" i="1"/>
  <c r="I21" i="1" l="1"/>
  <c r="H27" i="1" l="1"/>
  <c r="E21" i="1" l="1"/>
</calcChain>
</file>

<file path=xl/sharedStrings.xml><?xml version="1.0" encoding="utf-8"?>
<sst xmlns="http://schemas.openxmlformats.org/spreadsheetml/2006/main" count="143" uniqueCount="88">
  <si>
    <t>Anmeldende Firma</t>
  </si>
  <si>
    <t>Adresse</t>
  </si>
  <si>
    <t>Telefonnummer</t>
  </si>
  <si>
    <t>E-Mail:</t>
  </si>
  <si>
    <t>Rechnungsträger</t>
  </si>
  <si>
    <t>E-Mail</t>
  </si>
  <si>
    <t>Polizeipräsidium Mainz</t>
  </si>
  <si>
    <t>Polizeipräsidium Koblenz</t>
  </si>
  <si>
    <t>Polizeipräsidium Trier</t>
  </si>
  <si>
    <t>Polizeipräsidium Westpfalz</t>
  </si>
  <si>
    <t>Logenstraße 5 in 67655 Kaiserslautern</t>
  </si>
  <si>
    <t>Polizeipräsidium Rheinpfalz</t>
  </si>
  <si>
    <t>Telefonnummer und Name
des Fahrers / Verantwortlichen</t>
  </si>
  <si>
    <t>ppkoblenz.kostschwertransport@polizei.rlp.de</t>
  </si>
  <si>
    <t>pptrier.kostschwertransport@polizei.rlp.de</t>
  </si>
  <si>
    <t>ppmainz.kostschwertransport@polizei.rlp.de</t>
  </si>
  <si>
    <t>ppwestpfalz.kostschwertransport@polizei.rlp.de</t>
  </si>
  <si>
    <t>pprheinpfalz.kostschwertransport@polizei.rlp.de</t>
  </si>
  <si>
    <t>privat</t>
  </si>
  <si>
    <t>Polizei</t>
  </si>
  <si>
    <t xml:space="preserve">zum </t>
  </si>
  <si>
    <t>vom</t>
  </si>
  <si>
    <t>Transporttag</t>
  </si>
  <si>
    <t>Anmeldeformular</t>
  </si>
  <si>
    <t>0631 / 369 - 1231 bis 1233</t>
  </si>
  <si>
    <t>bitte hier auswählen</t>
  </si>
  <si>
    <t>Disponent  / Verantwortlicher</t>
  </si>
  <si>
    <t>nein</t>
  </si>
  <si>
    <t>ja</t>
  </si>
  <si>
    <r>
      <rPr>
        <b/>
        <u/>
        <sz val="9"/>
        <color theme="1"/>
        <rFont val="Arial"/>
        <family val="2"/>
      </rPr>
      <t>Für die polizeiliche Begleitung sowie ggf. die weiteren Verkehrsregelungsmaßnahmen im Zusammenhang mit dem Straßentransport unter angeordneter Polizeibegleitung werden Gebühren erhoben.</t>
    </r>
    <r>
      <rPr>
        <sz val="8"/>
        <color theme="1"/>
        <rFont val="Arial"/>
        <family val="2"/>
      </rPr>
      <t xml:space="preserve">
Grundlage dafür sind die §§ 2 Abs. 4 und 24 Abs.1 Satz 2 und Abs. 2 Landesgebührengesetz (LGebG) vom 03.12.1974 (GVBl.1974, S.578) in der jeweilig gültigen Fassung, i.V.m. der Landesverordnung über die Gebühren der allgemeinen und inneren Verwaltung, einschl. der Polizeiverwaltung (Besondes Gebührenverzeichnis) vom 28.09.2018 (GVBl. 14/201, S. 317) in der jeweils geltenden Fassung.</t>
    </r>
  </si>
  <si>
    <t>private Absicherung oder durch Polizei?</t>
  </si>
  <si>
    <t xml:space="preserve">Anzahl der </t>
  </si>
  <si>
    <t>LKW</t>
  </si>
  <si>
    <t>anmelden</t>
  </si>
  <si>
    <t>ändern</t>
  </si>
  <si>
    <t>stornieren</t>
  </si>
  <si>
    <t xml:space="preserve">Sehr geehrte Damen und Herren, 
ich wende mich bezüglich des hier aufgeführten Transportvorhabens an Sie. Ich möchte den Transport: </t>
  </si>
  <si>
    <t>(inkl. Versionsnr.)</t>
  </si>
  <si>
    <t>neu / Storno</t>
  </si>
  <si>
    <t>Anzahl</t>
  </si>
  <si>
    <t>Präsidium bitte hier auswählen</t>
  </si>
  <si>
    <t>bitte wählen</t>
  </si>
  <si>
    <t>neuer Transporttag</t>
  </si>
  <si>
    <t>neue Telefonnummer und/oder Name
des Fahrers / Verantwortlichen</t>
  </si>
  <si>
    <t>Änderung/en</t>
  </si>
  <si>
    <t>keine</t>
  </si>
  <si>
    <t>weitere Änderung</t>
  </si>
  <si>
    <t>neue Vemagsnummer / n</t>
  </si>
  <si>
    <t>Name des</t>
  </si>
  <si>
    <t>angewandten Roadbooks</t>
  </si>
  <si>
    <t>Notfallnummer der eingesetzten BF4-</t>
  </si>
  <si>
    <t>Begleitfirma in der Transportnacht</t>
  </si>
  <si>
    <t>Salvianstraße 9 in 54290 Trier</t>
  </si>
  <si>
    <t xml:space="preserve">Achtung!!!  </t>
  </si>
  <si>
    <t>sichtbar!</t>
  </si>
  <si>
    <t>Weitere Eingabefelder werden erst nach dem Ausfüllen der  Mußfelder</t>
  </si>
  <si>
    <t>48 Werktags-</t>
  </si>
  <si>
    <t>Transport</t>
  </si>
  <si>
    <t>Tag</t>
  </si>
  <si>
    <t>Nacht</t>
  </si>
  <si>
    <t>Uhrzeit</t>
  </si>
  <si>
    <t>Wochentag</t>
  </si>
  <si>
    <t>stunden bis</t>
  </si>
  <si>
    <t>zu Ihrem</t>
  </si>
  <si>
    <t>ANMELDER!!!</t>
  </si>
  <si>
    <t>ACHTUNG</t>
  </si>
  <si>
    <t>Weniger als</t>
  </si>
  <si>
    <t>Zeit</t>
  </si>
  <si>
    <t xml:space="preserve">Zeit </t>
  </si>
  <si>
    <t xml:space="preserve">Tag </t>
  </si>
  <si>
    <t xml:space="preserve">Nacht </t>
  </si>
  <si>
    <t>Standart Datum und Uhrzeit</t>
  </si>
  <si>
    <t>Standart Datum Änderung Uhrzeit</t>
  </si>
  <si>
    <t>Änderung Datum Standart Uhrzeit</t>
  </si>
  <si>
    <t>Änderung Datum und Uhrzeit</t>
  </si>
  <si>
    <t>Wochenendprüfung:</t>
  </si>
  <si>
    <t>Heute</t>
  </si>
  <si>
    <t>aktuelle Zeit</t>
  </si>
  <si>
    <t>Entspricht der Rechnungsträger dem Anmelder?</t>
  </si>
  <si>
    <t>Uhr</t>
  </si>
  <si>
    <t>Pariser Straße 76 in 55286 Wörrstadt</t>
  </si>
  <si>
    <t>06732 / 912 - 2956</t>
  </si>
  <si>
    <r>
      <t xml:space="preserve">Adresse     </t>
    </r>
    <r>
      <rPr>
        <sz val="12"/>
        <color theme="1"/>
        <rFont val="Arial"/>
        <family val="2"/>
      </rPr>
      <t>(Straße, Hausnr., PLZ, Ort)</t>
    </r>
  </si>
  <si>
    <t>Waldspitzweg 2 in 67105 Schifferstadt</t>
  </si>
  <si>
    <t>06235 / 495 - 4352</t>
  </si>
  <si>
    <t>General-Allen-Straße 1 in 56077 Koblenz</t>
  </si>
  <si>
    <t>0261 / 103 - 51135 bis 51136</t>
  </si>
  <si>
    <t>0651 / 983-41131 bis 41135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</si>
</sst>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h:mm;@"/>
    <numFmt numFmtId="166" formatCode="[$-F400]h:mm:ss\ AM/PM"/>
  </numFmts>
  <fonts count="14" x14ac:knownFonts="1">
    <font>
      <sz val="11"/>
      <color theme="1"/>
      <name val="Calibri"/>
      <family val="2"/>
      <scheme val="minor"/>
    </font>
    <font>
      <u/>
      <sz val="11"/>
      <color theme="10"/>
      <name val="Calibri"/>
      <family val="2"/>
      <scheme val="minor"/>
    </font>
    <font>
      <sz val="12"/>
      <color theme="1"/>
      <name val="Arial"/>
      <family val="2"/>
    </font>
    <font>
      <b/>
      <sz val="12"/>
      <color theme="0"/>
      <name val="Arial"/>
      <family val="2"/>
    </font>
    <font>
      <b/>
      <sz val="12"/>
      <color theme="1"/>
      <name val="Arial"/>
      <family val="2"/>
    </font>
    <font>
      <sz val="12"/>
      <color theme="0"/>
      <name val="Arial"/>
      <family val="2"/>
    </font>
    <font>
      <b/>
      <sz val="28"/>
      <color theme="4" tint="0.39997558519241921"/>
      <name val="Arial"/>
      <family val="2"/>
    </font>
    <font>
      <b/>
      <u/>
      <sz val="28"/>
      <color theme="4" tint="0.39997558519241921"/>
      <name val="Arial"/>
      <family val="2"/>
    </font>
    <font>
      <sz val="8"/>
      <color theme="1"/>
      <name val="Arial"/>
      <family val="2"/>
    </font>
    <font>
      <b/>
      <u/>
      <sz val="9"/>
      <color theme="1"/>
      <name val="Arial"/>
      <family val="2"/>
    </font>
    <font>
      <sz val="11"/>
      <color theme="0"/>
      <name val="Calibri"/>
      <family val="2"/>
      <scheme val="minor"/>
    </font>
    <font>
      <b/>
      <u/>
      <sz val="12"/>
      <color theme="0"/>
      <name val="Arial"/>
      <family val="2"/>
    </font>
    <font>
      <b/>
      <sz val="12"/>
      <color theme="4" tint="0.39997558519241921"/>
      <name val="Arial"/>
      <family val="2"/>
    </font>
    <font>
      <u/>
      <sz val="11"/>
      <color theme="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7" tint="-0.249977111117893"/>
        <bgColor indexed="64"/>
      </patternFill>
    </fill>
    <fill>
      <patternFill patternType="solid">
        <fgColor theme="3"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ck">
        <color theme="4" tint="0.59999389629810485"/>
      </left>
      <right/>
      <top/>
      <bottom/>
      <diagonal/>
    </border>
    <border>
      <left style="thick">
        <color theme="4" tint="0.59999389629810485"/>
      </left>
      <right style="thick">
        <color theme="4" tint="0.59999389629810485"/>
      </right>
      <top style="thick">
        <color theme="4" tint="0.59999389629810485"/>
      </top>
      <bottom style="thick">
        <color theme="4" tint="0.59999389629810485"/>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2" fillId="0" borderId="0" xfId="0" applyFont="1" applyProtection="1"/>
    <xf numFmtId="0" fontId="0" fillId="0" borderId="0" xfId="0" applyProtection="1"/>
    <xf numFmtId="0" fontId="2" fillId="0" borderId="0" xfId="0" applyFont="1" applyAlignment="1" applyProtection="1">
      <alignment horizontal="center"/>
    </xf>
    <xf numFmtId="0" fontId="2" fillId="3" borderId="0" xfId="0" applyFont="1" applyFill="1" applyProtection="1"/>
    <xf numFmtId="0" fontId="3" fillId="3" borderId="0" xfId="0" applyFont="1" applyFill="1" applyBorder="1" applyAlignment="1" applyProtection="1">
      <alignment horizontal="center" vertical="center" shrinkToFit="1"/>
      <protection locked="0"/>
    </xf>
    <xf numFmtId="0" fontId="3" fillId="3" borderId="0" xfId="0" applyFont="1" applyFill="1" applyAlignment="1" applyProtection="1">
      <alignment horizontal="center" vertical="center"/>
    </xf>
    <xf numFmtId="0" fontId="3" fillId="3" borderId="0" xfId="0" applyFont="1" applyFill="1" applyBorder="1" applyAlignment="1" applyProtection="1">
      <alignment horizontal="center" vertical="center" shrinkToFit="1"/>
      <protection locked="0"/>
    </xf>
    <xf numFmtId="0" fontId="0" fillId="3" borderId="0" xfId="0" applyFill="1" applyProtection="1"/>
    <xf numFmtId="0" fontId="2" fillId="0" borderId="0" xfId="0" applyFont="1" applyAlignment="1" applyProtection="1">
      <alignment vertical="center" wrapText="1"/>
    </xf>
    <xf numFmtId="0" fontId="3" fillId="3" borderId="0" xfId="0" applyFont="1" applyFill="1" applyBorder="1" applyAlignment="1" applyProtection="1">
      <alignment horizontal="center"/>
    </xf>
    <xf numFmtId="0" fontId="3" fillId="3" borderId="0" xfId="0" applyFont="1" applyFill="1" applyBorder="1" applyAlignment="1" applyProtection="1"/>
    <xf numFmtId="0" fontId="3" fillId="3" borderId="0" xfId="0" applyFont="1" applyFill="1" applyBorder="1" applyAlignment="1" applyProtection="1">
      <alignment vertical="center"/>
    </xf>
    <xf numFmtId="0" fontId="11" fillId="3" borderId="0" xfId="0" applyFont="1" applyFill="1" applyBorder="1" applyAlignment="1" applyProtection="1">
      <alignment vertical="center"/>
    </xf>
    <xf numFmtId="0" fontId="10" fillId="3" borderId="0" xfId="0" applyFont="1" applyFill="1" applyBorder="1" applyAlignment="1" applyProtection="1">
      <alignment horizontal="center"/>
    </xf>
    <xf numFmtId="0" fontId="10" fillId="3" borderId="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protection locked="0"/>
    </xf>
    <xf numFmtId="0" fontId="3" fillId="3" borderId="0" xfId="0" applyFont="1" applyFill="1" applyBorder="1" applyAlignment="1" applyProtection="1">
      <alignment horizontal="center" vertical="center" shrinkToFit="1"/>
    </xf>
    <xf numFmtId="166" fontId="0" fillId="0" borderId="0" xfId="0" applyNumberFormat="1"/>
    <xf numFmtId="0" fontId="10" fillId="0" borderId="0" xfId="0" applyFont="1" applyAlignment="1" applyProtection="1">
      <alignment horizontal="center"/>
    </xf>
    <xf numFmtId="0" fontId="10" fillId="3" borderId="0" xfId="0" applyFont="1" applyFill="1" applyAlignment="1" applyProtection="1">
      <alignment horizontal="center"/>
    </xf>
    <xf numFmtId="0" fontId="0" fillId="5" borderId="0" xfId="0" applyFill="1"/>
    <xf numFmtId="22" fontId="0" fillId="5" borderId="0" xfId="0" applyNumberFormat="1" applyFill="1"/>
    <xf numFmtId="14" fontId="0" fillId="5" borderId="0" xfId="0" applyNumberFormat="1" applyFill="1"/>
    <xf numFmtId="0" fontId="0" fillId="5" borderId="0" xfId="0" applyNumberFormat="1" applyFill="1"/>
    <xf numFmtId="0" fontId="0" fillId="6" borderId="0" xfId="0" applyFill="1"/>
    <xf numFmtId="22" fontId="0" fillId="6" borderId="0" xfId="0" applyNumberFormat="1" applyFill="1"/>
    <xf numFmtId="14" fontId="0" fillId="6" borderId="0" xfId="0" applyNumberFormat="1" applyFill="1"/>
    <xf numFmtId="0" fontId="0" fillId="6" borderId="0" xfId="0" applyNumberFormat="1" applyFill="1"/>
    <xf numFmtId="0" fontId="0" fillId="7" borderId="0" xfId="0" applyFill="1"/>
    <xf numFmtId="0" fontId="0" fillId="8" borderId="0" xfId="0" applyFill="1"/>
    <xf numFmtId="14" fontId="0" fillId="7" borderId="0" xfId="0" applyNumberFormat="1" applyFill="1"/>
    <xf numFmtId="14" fontId="0" fillId="8" borderId="0" xfId="0" applyNumberFormat="1" applyFill="1"/>
    <xf numFmtId="0" fontId="0" fillId="7" borderId="0" xfId="0" applyNumberFormat="1" applyFill="1"/>
    <xf numFmtId="0" fontId="0" fillId="8" borderId="0" xfId="0" applyNumberFormat="1" applyFill="1"/>
    <xf numFmtId="0" fontId="0" fillId="3" borderId="0" xfId="0" applyFill="1" applyAlignment="1"/>
    <xf numFmtId="22" fontId="0" fillId="7" borderId="0" xfId="0" applyNumberFormat="1" applyFill="1"/>
    <xf numFmtId="22" fontId="0" fillId="8" borderId="0" xfId="0" applyNumberFormat="1" applyFill="1"/>
    <xf numFmtId="0" fontId="0" fillId="0" borderId="0" xfId="0" applyAlignment="1">
      <alignment horizontal="center"/>
    </xf>
    <xf numFmtId="0" fontId="0" fillId="2" borderId="0" xfId="0" applyFill="1" applyAlignment="1">
      <alignment horizontal="center"/>
    </xf>
    <xf numFmtId="0" fontId="0" fillId="2" borderId="0" xfId="0" applyFill="1"/>
    <xf numFmtId="0" fontId="0" fillId="2" borderId="0" xfId="0" applyFont="1" applyFill="1"/>
    <xf numFmtId="0" fontId="0" fillId="9" borderId="0" xfId="0" applyFill="1"/>
    <xf numFmtId="0" fontId="0" fillId="9" borderId="0" xfId="0" applyFill="1" applyAlignment="1"/>
    <xf numFmtId="0" fontId="0" fillId="10" borderId="0" xfId="0" applyFill="1"/>
    <xf numFmtId="0" fontId="0" fillId="11" borderId="0" xfId="0" applyFill="1"/>
    <xf numFmtId="0" fontId="0" fillId="12" borderId="0" xfId="0" applyFill="1"/>
    <xf numFmtId="15" fontId="2" fillId="0" borderId="0" xfId="0" applyNumberFormat="1" applyFont="1" applyProtection="1"/>
    <xf numFmtId="0" fontId="0" fillId="13" borderId="0" xfId="0" applyFill="1"/>
    <xf numFmtId="0" fontId="1" fillId="13" borderId="0" xfId="1" applyFill="1"/>
    <xf numFmtId="0" fontId="0" fillId="13" borderId="0" xfId="0" applyFill="1" applyAlignment="1">
      <alignment wrapText="1"/>
    </xf>
    <xf numFmtId="0" fontId="0" fillId="14" borderId="0" xfId="0" applyFill="1"/>
    <xf numFmtId="0" fontId="0" fillId="15" borderId="0" xfId="0" applyFill="1"/>
    <xf numFmtId="0" fontId="0" fillId="16" borderId="0" xfId="0" applyFill="1"/>
    <xf numFmtId="0" fontId="0" fillId="16" borderId="0" xfId="0" applyFill="1" applyAlignment="1">
      <alignment horizontal="center"/>
    </xf>
    <xf numFmtId="22" fontId="0" fillId="0" borderId="0" xfId="0" applyNumberFormat="1"/>
    <xf numFmtId="164" fontId="0" fillId="0" borderId="0" xfId="0" applyNumberFormat="1"/>
    <xf numFmtId="0" fontId="2" fillId="0" borderId="0" xfId="0" applyFont="1" applyBorder="1" applyProtection="1"/>
    <xf numFmtId="0" fontId="2" fillId="0" borderId="5" xfId="0" applyFont="1" applyBorder="1" applyProtection="1"/>
    <xf numFmtId="22" fontId="12" fillId="0" borderId="6" xfId="0" applyNumberFormat="1" applyFont="1" applyBorder="1" applyAlignment="1" applyProtection="1">
      <alignment horizontal="center" vertical="center"/>
    </xf>
    <xf numFmtId="20" fontId="5" fillId="3" borderId="0" xfId="0" applyNumberFormat="1" applyFont="1" applyFill="1" applyBorder="1" applyAlignment="1" applyProtection="1">
      <alignment horizontal="center" shrinkToFit="1"/>
      <protection locked="0"/>
    </xf>
    <xf numFmtId="165" fontId="5" fillId="3" borderId="0" xfId="0" applyNumberFormat="1" applyFont="1" applyFill="1" applyBorder="1" applyAlignment="1" applyProtection="1">
      <alignment shrinkToFit="1"/>
      <protection locked="0"/>
    </xf>
    <xf numFmtId="20" fontId="5" fillId="3" borderId="0" xfId="0" applyNumberFormat="1" applyFont="1" applyFill="1" applyBorder="1" applyAlignment="1" applyProtection="1">
      <alignment horizontal="center" shrinkToFit="1"/>
    </xf>
    <xf numFmtId="165" fontId="5" fillId="3" borderId="0" xfId="0" applyNumberFormat="1" applyFont="1" applyFill="1" applyBorder="1" applyAlignment="1" applyProtection="1">
      <alignment horizontal="center" shrinkToFi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shrinkToFit="1"/>
      <protection locked="0"/>
    </xf>
    <xf numFmtId="0" fontId="3" fillId="3" borderId="0" xfId="0" applyFont="1" applyFill="1" applyAlignment="1" applyProtection="1">
      <alignment horizontal="center" vertical="center" wrapText="1"/>
    </xf>
    <xf numFmtId="0" fontId="4" fillId="2" borderId="0" xfId="0" applyFont="1" applyFill="1" applyAlignment="1" applyProtection="1">
      <alignment horizontal="left"/>
    </xf>
    <xf numFmtId="0" fontId="1" fillId="2" borderId="1" xfId="1" applyFill="1" applyBorder="1" applyAlignment="1" applyProtection="1">
      <alignment horizontal="center" shrinkToFit="1"/>
      <protection locked="0"/>
    </xf>
    <xf numFmtId="0" fontId="2" fillId="2" borderId="3" xfId="0" applyFont="1" applyFill="1" applyBorder="1" applyAlignment="1" applyProtection="1">
      <alignment horizontal="center" shrinkToFit="1"/>
      <protection locked="0"/>
    </xf>
    <xf numFmtId="0" fontId="2" fillId="2" borderId="2" xfId="0" applyFont="1" applyFill="1" applyBorder="1" applyAlignment="1" applyProtection="1">
      <alignment horizontal="center" shrinkToFit="1"/>
      <protection locked="0"/>
    </xf>
    <xf numFmtId="0" fontId="3" fillId="3" borderId="0" xfId="0" applyFont="1" applyFill="1" applyBorder="1" applyAlignment="1" applyProtection="1">
      <alignment horizontal="center"/>
      <protection locked="0"/>
    </xf>
    <xf numFmtId="0" fontId="3" fillId="3" borderId="0" xfId="0" applyFont="1" applyFill="1" applyBorder="1" applyAlignment="1" applyProtection="1">
      <alignment horizontal="center"/>
    </xf>
    <xf numFmtId="0" fontId="5" fillId="3" borderId="0" xfId="0" applyFont="1" applyFill="1" applyBorder="1" applyAlignment="1" applyProtection="1">
      <alignment horizontal="center" vertical="center" shrinkToFit="1"/>
      <protection locked="0"/>
    </xf>
    <xf numFmtId="164" fontId="5" fillId="3" borderId="0" xfId="0" applyNumberFormat="1" applyFont="1" applyFill="1" applyBorder="1" applyAlignment="1" applyProtection="1">
      <alignment horizontal="center" shrinkToFit="1"/>
      <protection locked="0"/>
    </xf>
    <xf numFmtId="0" fontId="3" fillId="3" borderId="0"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center" wrapText="1"/>
    </xf>
    <xf numFmtId="0" fontId="5" fillId="3" borderId="0" xfId="0" applyFont="1" applyFill="1" applyBorder="1" applyAlignment="1" applyProtection="1">
      <alignment horizontal="center" shrinkToFit="1"/>
      <protection locked="0"/>
    </xf>
    <xf numFmtId="0" fontId="13" fillId="3" borderId="0" xfId="1" applyFont="1" applyFill="1" applyBorder="1" applyAlignment="1" applyProtection="1">
      <alignment horizontal="center" shrinkToFit="1"/>
      <protection locked="0"/>
    </xf>
    <xf numFmtId="0" fontId="3" fillId="3" borderId="0" xfId="0" applyFont="1" applyFill="1" applyAlignment="1" applyProtection="1">
      <alignment horizontal="left"/>
    </xf>
    <xf numFmtId="0" fontId="3" fillId="3" borderId="0" xfId="0" applyFont="1" applyFill="1" applyBorder="1" applyAlignment="1" applyProtection="1">
      <alignment horizontal="left"/>
    </xf>
    <xf numFmtId="0" fontId="3" fillId="0" borderId="0" xfId="0" applyFont="1" applyAlignment="1" applyProtection="1">
      <alignment horizont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2" fillId="2" borderId="1" xfId="0" applyFont="1" applyFill="1" applyBorder="1" applyAlignment="1" applyProtection="1">
      <alignment horizontal="center" shrinkToFit="1"/>
      <protection locked="0"/>
    </xf>
    <xf numFmtId="0" fontId="8" fillId="0" borderId="0" xfId="0" applyFont="1" applyBorder="1" applyAlignment="1" applyProtection="1">
      <alignment horizontal="left" wrapText="1"/>
    </xf>
    <xf numFmtId="0" fontId="4" fillId="4" borderId="1"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3" fillId="4" borderId="0" xfId="0" applyFont="1" applyFill="1" applyAlignment="1" applyProtection="1">
      <alignment horizontal="left"/>
    </xf>
    <xf numFmtId="0" fontId="3" fillId="4" borderId="4" xfId="0" applyFont="1" applyFill="1" applyBorder="1" applyAlignment="1" applyProtection="1">
      <alignment horizontal="left"/>
    </xf>
    <xf numFmtId="0" fontId="5" fillId="0" borderId="0" xfId="0" applyFont="1" applyAlignment="1" applyProtection="1">
      <alignment horizontal="left" vertical="center" wrapText="1"/>
    </xf>
    <xf numFmtId="0" fontId="3" fillId="3" borderId="0" xfId="0" applyFont="1" applyFill="1" applyBorder="1" applyAlignment="1" applyProtection="1">
      <alignment horizontal="center" vertical="top" shrinkToFit="1"/>
    </xf>
    <xf numFmtId="0" fontId="11" fillId="3" borderId="0" xfId="0" applyFont="1" applyFill="1" applyBorder="1" applyAlignment="1" applyProtection="1">
      <alignment horizontal="center" vertical="center"/>
    </xf>
    <xf numFmtId="0" fontId="0" fillId="0" borderId="0" xfId="0" applyAlignment="1">
      <alignment horizontal="center"/>
    </xf>
    <xf numFmtId="0" fontId="0" fillId="9" borderId="0" xfId="0" applyFill="1" applyAlignment="1">
      <alignment horizontal="left"/>
    </xf>
  </cellXfs>
  <cellStyles count="2">
    <cellStyle name="Link" xfId="1" builtinId="8"/>
    <cellStyle name="Standard" xfId="0" builtinId="0"/>
  </cellStyles>
  <dxfs count="176">
    <dxf>
      <font>
        <b/>
        <i val="0"/>
        <color theme="0"/>
      </font>
      <fill>
        <patternFill>
          <bgColor rgb="FFFF0000"/>
        </patternFill>
      </fill>
      <border>
        <left style="thin">
          <color rgb="FFFF0000"/>
        </left>
        <right style="thin">
          <color rgb="FFFF0000"/>
        </right>
        <top style="thin">
          <color rgb="FFFF0000"/>
        </top>
        <bottom style="thin">
          <color rgb="FFFF0000"/>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color rgb="FFFF0000"/>
      </font>
      <fill>
        <patternFill>
          <bgColor theme="4" tint="0.39994506668294322"/>
        </patternFill>
      </fill>
      <border>
        <left/>
        <right/>
        <top/>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right/>
        <top/>
        <bottom/>
        <vertical/>
        <horizontal/>
      </border>
    </dxf>
    <dxf>
      <font>
        <strike/>
        <color rgb="FFFF0000"/>
      </font>
      <fill>
        <patternFill>
          <bgColor rgb="FFFFFF00"/>
        </patternFill>
      </fill>
      <border>
        <left/>
        <right/>
        <top/>
        <bottom/>
        <vertical/>
        <horizontal/>
      </border>
    </dxf>
    <dxf>
      <font>
        <color theme="0"/>
      </font>
      <fill>
        <patternFill>
          <bgColor rgb="FF92D050"/>
        </patternFill>
      </fill>
      <border>
        <left style="thin">
          <color theme="1"/>
        </left>
        <right style="thin">
          <color theme="1"/>
        </right>
        <top style="thin">
          <color theme="1"/>
        </top>
        <bottom style="thin">
          <color theme="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right/>
        <top/>
        <bottom/>
        <vertical/>
        <horizontal/>
      </border>
    </dxf>
    <dxf>
      <font>
        <strike/>
        <color rgb="FFFF0000"/>
      </font>
      <fill>
        <patternFill>
          <bgColor rgb="FFFFFF0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theme="1"/>
        </left>
        <right style="thin">
          <color theme="1"/>
        </right>
        <top style="thin">
          <color theme="1"/>
        </top>
        <bottom style="thin">
          <color theme="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theme="4" tint="0.39994506668294322"/>
        </patternFill>
      </fill>
      <border>
        <left/>
        <right/>
        <top/>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theme="1"/>
        </left>
        <right style="thin">
          <color theme="1"/>
        </right>
        <top style="thin">
          <color theme="1"/>
        </top>
        <bottom style="thin">
          <color theme="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right/>
        <top/>
        <bottom/>
        <vertical/>
        <horizontal/>
      </border>
    </dxf>
    <dxf>
      <font>
        <strike/>
        <color rgb="FFFF0000"/>
      </font>
      <fill>
        <patternFill>
          <bgColor rgb="FFFFFF0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color theme="0"/>
      </font>
      <fill>
        <patternFill>
          <bgColor rgb="FF92D05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color theme="0"/>
      </font>
      <fill>
        <patternFill>
          <bgColor rgb="FF92D050"/>
        </patternFill>
      </fill>
    </dxf>
    <dxf>
      <font>
        <color theme="0"/>
      </font>
      <fill>
        <patternFill>
          <bgColor rgb="FF92D05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b/>
        <i val="0"/>
        <color rgb="FFFF0000"/>
      </font>
    </dxf>
    <dxf>
      <font>
        <color theme="1"/>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right/>
        <top/>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right/>
        <top/>
        <bottom/>
        <vertical/>
        <horizontal/>
      </border>
    </dxf>
    <dxf>
      <font>
        <color theme="1"/>
      </font>
      <fill>
        <patternFill>
          <bgColor rgb="FFFFFF00"/>
        </patternFill>
      </fill>
      <border>
        <left/>
        <right/>
        <top/>
        <bottom/>
        <vertical/>
        <horizontal/>
      </border>
    </dxf>
    <dxf>
      <font>
        <color theme="1"/>
      </font>
      <fill>
        <patternFill>
          <bgColor rgb="FFFFFF00"/>
        </patternFill>
      </fill>
      <border>
        <left/>
        <right/>
        <top/>
        <bottom/>
        <vertical/>
        <horizontal/>
      </border>
    </dxf>
    <dxf>
      <font>
        <color theme="4" tint="-0.24994659260841701"/>
      </font>
      <fill>
        <patternFill>
          <bgColor rgb="FFFFFF00"/>
        </patternFill>
      </fill>
      <border>
        <left/>
        <right/>
        <top/>
        <bottom/>
        <vertical/>
        <horizontal/>
      </border>
    </dxf>
    <dxf>
      <font>
        <b/>
        <i val="0"/>
        <color theme="1"/>
      </font>
      <fill>
        <patternFill>
          <bgColor rgb="FFFFFF00"/>
        </patternFill>
      </fill>
      <border>
        <left/>
        <right/>
        <top/>
        <bottom/>
        <vertical/>
        <horizontal/>
      </border>
    </dxf>
    <dxf>
      <font>
        <color auto="1"/>
      </font>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theme="1"/>
        </left>
        <right style="thin">
          <color theme="1"/>
        </right>
        <top style="thin">
          <color theme="1"/>
        </top>
        <bottom style="thin">
          <color theme="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theme="1"/>
        </left>
        <right style="thin">
          <color theme="1"/>
        </right>
        <top style="thin">
          <color theme="1"/>
        </top>
        <bottom style="thin">
          <color theme="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theme="1"/>
        </left>
        <right style="thin">
          <color theme="1"/>
        </right>
        <top style="thin">
          <color theme="1"/>
        </top>
        <bottom style="thin">
          <color theme="1"/>
        </bottom>
        <vertical/>
        <horizontal/>
      </border>
    </dxf>
    <dxf>
      <font>
        <strike/>
        <color theme="0"/>
      </font>
      <fill>
        <patternFill>
          <bgColor rgb="FFFF0000"/>
        </patternFill>
      </fill>
      <border>
        <left style="thin">
          <color theme="1"/>
        </left>
        <right style="thin">
          <color theme="1"/>
        </right>
        <top style="thin">
          <color theme="1"/>
        </top>
        <bottom style="thin">
          <color theme="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theme="1"/>
        </left>
        <right style="thin">
          <color theme="1"/>
        </right>
        <top style="thin">
          <color theme="1"/>
        </top>
        <bottom style="thin">
          <color theme="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right/>
        <top/>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4" tint="0.39994506668294322"/>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right/>
        <top/>
        <bottom/>
        <vertical/>
        <horizontal/>
      </border>
    </dxf>
    <dxf>
      <font>
        <color theme="0"/>
      </font>
      <fill>
        <patternFill>
          <bgColor theme="4" tint="0.39994506668294322"/>
        </patternFill>
      </fill>
      <border>
        <left style="thin">
          <color auto="1"/>
        </left>
        <right/>
        <top/>
        <bottom/>
      </border>
    </dxf>
    <dxf>
      <font>
        <color theme="0"/>
      </font>
      <fill>
        <patternFill>
          <bgColor theme="4" tint="0.39994506668294322"/>
        </patternFill>
      </fill>
      <border>
        <left/>
        <right/>
        <top/>
        <bottom/>
        <vertical/>
        <horizontal/>
      </border>
    </dxf>
    <dxf>
      <font>
        <u/>
        <color theme="4" tint="-0.24994659260841701"/>
      </font>
      <fill>
        <patternFill>
          <bgColor theme="4" tint="0.39994506668294322"/>
        </patternFill>
      </fill>
      <border>
        <left/>
        <right/>
        <top/>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rgb="FFFF0000"/>
      </font>
      <fill>
        <patternFill>
          <bgColor theme="0"/>
        </patternFill>
      </fill>
      <border>
        <left style="thin">
          <color auto="1"/>
        </left>
        <right style="thin">
          <color auto="1"/>
        </right>
        <top style="thin">
          <color auto="1"/>
        </top>
        <bottom style="thin">
          <color auto="1"/>
        </bottom>
      </border>
    </dxf>
    <dxf>
      <font>
        <b/>
        <i val="0"/>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theme="1"/>
        </left>
        <right style="thin">
          <color theme="1"/>
        </right>
        <top style="thin">
          <color theme="1"/>
        </top>
        <bottom style="thin">
          <color theme="1"/>
        </bottom>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dxf>
    <dxf>
      <font>
        <color theme="0"/>
      </font>
      <fill>
        <patternFill>
          <bgColor theme="2" tint="-0.499984740745262"/>
        </patternFill>
      </fill>
    </dxf>
    <dxf>
      <font>
        <color theme="0"/>
      </font>
      <fill>
        <patternFill>
          <bgColor theme="2" tint="-0.499984740745262"/>
        </patternFill>
      </fill>
    </dxf>
    <dxf>
      <font>
        <color theme="0"/>
      </font>
      <fill>
        <patternFill>
          <bgColor theme="2" tint="-0.499984740745262"/>
        </patternFill>
      </fill>
    </dxf>
    <dxf>
      <font>
        <color theme="4" tint="0.39994506668294322"/>
      </font>
      <fill>
        <patternFill>
          <bgColor theme="2" tint="-0.49998474074526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771525</xdr:colOff>
      <xdr:row>2</xdr:row>
      <xdr:rowOff>66675</xdr:rowOff>
    </xdr:to>
    <xdr:pic>
      <xdr:nvPicPr>
        <xdr:cNvPr id="3" name="Grafik 2">
          <a:extLst>
            <a:ext uri="{FF2B5EF4-FFF2-40B4-BE49-F238E27FC236}">
              <a16:creationId xmlns:a16="http://schemas.microsoft.com/office/drawing/2014/main" id="{45605428-CB8C-4DAA-A050-CE3323176A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0"/>
          <a:ext cx="1733550" cy="8667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ppmainz.kostschwertransport@polizei.rlp.de" TargetMode="External"/><Relationship Id="rId2" Type="http://schemas.openxmlformats.org/officeDocument/2006/relationships/hyperlink" Target="mailto:pptrier.kostschwertransport@polizei.rlp.de" TargetMode="External"/><Relationship Id="rId1" Type="http://schemas.openxmlformats.org/officeDocument/2006/relationships/hyperlink" Target="mailto:ppkoblenz.kostschwertransport@polizei.rlp.de" TargetMode="External"/><Relationship Id="rId6" Type="http://schemas.openxmlformats.org/officeDocument/2006/relationships/printerSettings" Target="../printerSettings/printerSettings2.bin"/><Relationship Id="rId5" Type="http://schemas.openxmlformats.org/officeDocument/2006/relationships/hyperlink" Target="mailto:pprheinpfalz.kostschwertransport@polizei.rlp.de" TargetMode="External"/><Relationship Id="rId4" Type="http://schemas.openxmlformats.org/officeDocument/2006/relationships/hyperlink" Target="mailto:ppwestpfalz.kostschwertransport@polizei.rlp.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Q48"/>
  <sheetViews>
    <sheetView showGridLines="0" tabSelected="1" workbookViewId="0">
      <selection activeCell="N7" sqref="N7:O7"/>
    </sheetView>
  </sheetViews>
  <sheetFormatPr baseColWidth="10" defaultColWidth="11.42578125" defaultRowHeight="15" x14ac:dyDescent="0.25"/>
  <cols>
    <col min="1" max="1" width="4.140625" style="2" customWidth="1"/>
    <col min="2" max="13" width="14.7109375" style="2" customWidth="1"/>
    <col min="14" max="14" width="7.7109375" style="2" customWidth="1"/>
    <col min="15" max="15" width="23.7109375" style="2" customWidth="1"/>
    <col min="16" max="23" width="12.7109375" style="2" customWidth="1"/>
    <col min="24" max="16384" width="11.42578125" style="2"/>
  </cols>
  <sheetData>
    <row r="1" spans="1:16" ht="16.5" thickBot="1" x14ac:dyDescent="0.3">
      <c r="A1" s="1"/>
      <c r="B1" s="1"/>
      <c r="C1" s="1"/>
      <c r="D1" s="1"/>
      <c r="E1" s="1"/>
      <c r="F1" s="1"/>
      <c r="G1" s="1"/>
      <c r="H1" s="1"/>
      <c r="I1" s="1"/>
      <c r="J1" s="1"/>
      <c r="K1" s="1"/>
      <c r="L1" s="1"/>
      <c r="M1" s="1"/>
      <c r="N1" s="1"/>
      <c r="O1" s="57"/>
      <c r="P1" s="1"/>
    </row>
    <row r="2" spans="1:16" ht="46.5" customHeight="1" thickTop="1" thickBot="1" x14ac:dyDescent="0.3">
      <c r="A2" s="1"/>
      <c r="B2" s="84" t="s">
        <v>23</v>
      </c>
      <c r="C2" s="85"/>
      <c r="D2" s="85"/>
      <c r="E2" s="85"/>
      <c r="F2" s="85"/>
      <c r="G2" s="85"/>
      <c r="H2" s="85"/>
      <c r="I2" s="85"/>
      <c r="J2" s="85"/>
      <c r="K2" s="85"/>
      <c r="L2" s="1"/>
      <c r="M2" s="1"/>
      <c r="N2" s="47"/>
      <c r="O2" s="59">
        <f ca="1">NOW()</f>
        <v>45632.777570370374</v>
      </c>
      <c r="P2" s="58"/>
    </row>
    <row r="3" spans="1:16" ht="15" customHeight="1" thickTop="1" x14ac:dyDescent="0.25">
      <c r="A3" s="1"/>
      <c r="B3" s="87" t="s">
        <v>29</v>
      </c>
      <c r="C3" s="87"/>
      <c r="D3" s="87"/>
      <c r="E3" s="87"/>
      <c r="F3" s="87"/>
      <c r="G3" s="87"/>
      <c r="H3" s="87"/>
      <c r="I3" s="87"/>
      <c r="J3" s="87"/>
      <c r="K3" s="87"/>
      <c r="L3" s="87"/>
      <c r="M3" s="87"/>
      <c r="N3" s="87"/>
      <c r="O3" s="87"/>
      <c r="P3" s="1"/>
    </row>
    <row r="4" spans="1:16" ht="15" customHeight="1" x14ac:dyDescent="0.25">
      <c r="A4" s="1"/>
      <c r="B4" s="87"/>
      <c r="C4" s="87"/>
      <c r="D4" s="87"/>
      <c r="E4" s="87"/>
      <c r="F4" s="87"/>
      <c r="G4" s="87"/>
      <c r="H4" s="87"/>
      <c r="I4" s="87"/>
      <c r="J4" s="87"/>
      <c r="K4" s="87"/>
      <c r="L4" s="87"/>
      <c r="M4" s="87"/>
      <c r="N4" s="87"/>
      <c r="O4" s="87"/>
      <c r="P4" s="1"/>
    </row>
    <row r="5" spans="1:16" ht="15" customHeight="1" x14ac:dyDescent="0.25">
      <c r="A5" s="1"/>
      <c r="B5" s="87"/>
      <c r="C5" s="87"/>
      <c r="D5" s="87"/>
      <c r="E5" s="87"/>
      <c r="F5" s="87"/>
      <c r="G5" s="87"/>
      <c r="H5" s="87"/>
      <c r="I5" s="87"/>
      <c r="J5" s="87"/>
      <c r="K5" s="87"/>
      <c r="L5" s="87"/>
      <c r="M5" s="87"/>
      <c r="N5" s="87"/>
      <c r="O5" s="87"/>
      <c r="P5" s="1"/>
    </row>
    <row r="6" spans="1:16" ht="15" customHeight="1" x14ac:dyDescent="0.25">
      <c r="O6" s="1"/>
      <c r="P6" s="1"/>
    </row>
    <row r="7" spans="1:16" ht="15.75" x14ac:dyDescent="0.25">
      <c r="B7" s="67" t="s">
        <v>0</v>
      </c>
      <c r="C7" s="67"/>
      <c r="D7" s="67"/>
      <c r="E7" s="86"/>
      <c r="F7" s="69"/>
      <c r="G7" s="69"/>
      <c r="H7" s="70"/>
      <c r="J7" s="90" t="s">
        <v>78</v>
      </c>
      <c r="K7" s="90"/>
      <c r="L7" s="90"/>
      <c r="M7" s="91"/>
      <c r="N7" s="88" t="s">
        <v>25</v>
      </c>
      <c r="O7" s="89"/>
    </row>
    <row r="8" spans="1:16" ht="15.75" customHeight="1" x14ac:dyDescent="0.25">
      <c r="B8" s="1"/>
      <c r="C8" s="1"/>
      <c r="E8" s="1"/>
      <c r="F8" s="1"/>
      <c r="G8" s="1"/>
      <c r="H8" s="1"/>
      <c r="J8" s="1"/>
      <c r="O8" s="1"/>
    </row>
    <row r="9" spans="1:16" ht="15.75" x14ac:dyDescent="0.25">
      <c r="B9" s="67" t="s">
        <v>82</v>
      </c>
      <c r="C9" s="67"/>
      <c r="D9" s="67"/>
      <c r="E9" s="86"/>
      <c r="F9" s="69"/>
      <c r="G9" s="69"/>
      <c r="H9" s="70"/>
      <c r="J9" s="81" t="s">
        <v>4</v>
      </c>
      <c r="K9" s="82"/>
      <c r="L9" s="79"/>
      <c r="M9" s="79"/>
      <c r="N9" s="79"/>
      <c r="O9" s="79"/>
    </row>
    <row r="10" spans="1:16" ht="15.75" x14ac:dyDescent="0.25">
      <c r="H10" s="1"/>
      <c r="J10" s="83" t="s">
        <v>53</v>
      </c>
      <c r="K10" s="83"/>
      <c r="L10" s="83"/>
      <c r="M10" s="83"/>
      <c r="N10" s="83"/>
      <c r="O10" s="83"/>
    </row>
    <row r="11" spans="1:16" ht="15.75" x14ac:dyDescent="0.25">
      <c r="B11" s="67" t="s">
        <v>26</v>
      </c>
      <c r="C11" s="67"/>
      <c r="D11" s="67"/>
      <c r="E11" s="86"/>
      <c r="F11" s="69"/>
      <c r="G11" s="69"/>
      <c r="H11" s="70"/>
      <c r="J11" s="81" t="s">
        <v>1</v>
      </c>
      <c r="K11" s="82"/>
      <c r="L11" s="79"/>
      <c r="M11" s="79"/>
      <c r="N11" s="79"/>
      <c r="O11" s="79"/>
    </row>
    <row r="12" spans="1:16" ht="16.5" customHeight="1" x14ac:dyDescent="0.25">
      <c r="B12" s="1"/>
      <c r="C12" s="1"/>
      <c r="E12" s="1"/>
      <c r="F12" s="1"/>
      <c r="G12" s="1"/>
      <c r="H12" s="1"/>
      <c r="J12" s="83" t="s">
        <v>55</v>
      </c>
      <c r="K12" s="83"/>
      <c r="L12" s="83"/>
      <c r="M12" s="83"/>
      <c r="N12" s="83"/>
      <c r="O12" s="83"/>
    </row>
    <row r="13" spans="1:16" ht="17.25" customHeight="1" x14ac:dyDescent="0.25">
      <c r="B13" s="67" t="s">
        <v>2</v>
      </c>
      <c r="C13" s="67"/>
      <c r="D13" s="67"/>
      <c r="E13" s="86"/>
      <c r="F13" s="69"/>
      <c r="G13" s="69"/>
      <c r="H13" s="70"/>
      <c r="J13" s="81" t="s">
        <v>2</v>
      </c>
      <c r="K13" s="82"/>
      <c r="L13" s="79"/>
      <c r="M13" s="79"/>
      <c r="N13" s="79"/>
      <c r="O13" s="79"/>
    </row>
    <row r="14" spans="1:16" ht="15.75" x14ac:dyDescent="0.25">
      <c r="B14" s="1"/>
      <c r="C14" s="1"/>
      <c r="E14" s="1"/>
      <c r="F14" s="1"/>
      <c r="G14" s="1"/>
      <c r="H14" s="1"/>
      <c r="J14" s="83" t="s">
        <v>54</v>
      </c>
      <c r="K14" s="83"/>
      <c r="L14" s="83"/>
      <c r="M14" s="83"/>
      <c r="N14" s="83"/>
      <c r="O14" s="83"/>
    </row>
    <row r="15" spans="1:16" ht="15.75" x14ac:dyDescent="0.25">
      <c r="B15" s="67" t="s">
        <v>3</v>
      </c>
      <c r="C15" s="67"/>
      <c r="D15" s="67"/>
      <c r="E15" s="68"/>
      <c r="F15" s="69"/>
      <c r="G15" s="69"/>
      <c r="H15" s="70"/>
      <c r="J15" s="81" t="s">
        <v>5</v>
      </c>
      <c r="K15" s="82"/>
      <c r="L15" s="80"/>
      <c r="M15" s="79"/>
      <c r="N15" s="79"/>
      <c r="O15" s="79"/>
    </row>
    <row r="16" spans="1:16" ht="15" customHeight="1" x14ac:dyDescent="0.25">
      <c r="B16" s="4"/>
      <c r="N16" s="1"/>
      <c r="O16" s="3"/>
    </row>
    <row r="17" spans="2:17" ht="15.75" customHeight="1" x14ac:dyDescent="0.25">
      <c r="B17" s="92" t="s">
        <v>36</v>
      </c>
      <c r="C17" s="92"/>
      <c r="D17" s="92"/>
      <c r="E17" s="92"/>
      <c r="F17" s="92"/>
      <c r="G17" s="92"/>
      <c r="H17" s="92"/>
      <c r="I17" s="9"/>
      <c r="J17" s="9"/>
      <c r="O17" s="14" t="s">
        <v>44</v>
      </c>
    </row>
    <row r="18" spans="2:17" ht="15.75" customHeight="1" x14ac:dyDescent="0.25">
      <c r="B18" s="92"/>
      <c r="C18" s="92"/>
      <c r="D18" s="92"/>
      <c r="E18" s="92"/>
      <c r="F18" s="92"/>
      <c r="G18" s="92"/>
      <c r="H18" s="92"/>
      <c r="I18" s="65" t="s">
        <v>25</v>
      </c>
      <c r="J18" s="65"/>
      <c r="K18" s="65"/>
      <c r="O18" s="15" t="s">
        <v>25</v>
      </c>
      <c r="Q18" s="17"/>
    </row>
    <row r="19" spans="2:17" ht="15.75" x14ac:dyDescent="0.25">
      <c r="B19" s="4"/>
      <c r="O19" s="14" t="s">
        <v>46</v>
      </c>
      <c r="Q19" s="93"/>
    </row>
    <row r="20" spans="2:17" ht="15.75" customHeight="1" x14ac:dyDescent="0.25">
      <c r="O20" s="16" t="s">
        <v>25</v>
      </c>
      <c r="Q20" s="93"/>
    </row>
    <row r="21" spans="2:17" ht="15.75" customHeight="1" x14ac:dyDescent="0.25">
      <c r="B21" s="75" t="s">
        <v>40</v>
      </c>
      <c r="C21" s="75"/>
      <c r="D21" s="75"/>
      <c r="E21" s="77" t="str">
        <f>IF($B$21="Polizeipräsidium Koblenz",Hilfstabelle!D2,(IF($B$21="Polizeipräsidium Trier",Hilfstabelle!D3,(IF($B$21="Polizeipräsidium Mainz",Hilfstabelle!D4,(IF($B$21="Polizeipräsidium Westpfalz",Hilfstabelle!D5,(IF($B$21="Polizeipräsidium Rheinpfalz",Hilfstabelle!D6, "Anschrift")))))))))</f>
        <v>Anschrift</v>
      </c>
      <c r="F21" s="77"/>
      <c r="G21" s="77"/>
      <c r="H21" s="77"/>
      <c r="I21" s="94" t="str">
        <f>IF($B$21="Polizeipräsidium Koblenz",(HYPERLINK("Mailto:"&amp;Hilfstabelle!H2)),(IF($B$21="Polizeipräsidium Trier",(HYPERLINK("Mailto:"&amp;Hilfstabelle!H3)),(IF($B$21="Polizeipräsidium Mainz",(HYPERLINK("Mailto:"&amp;Hilfstabelle!H4)),(IF($B$21="Polizeipräsidium Westpfalz",(HYPERLINK("Mailto:"&amp;Hilfstabelle!H5)),(IF($B$21="Polizeipräsidium Rheinpfalz",(HYPERLINK("Mailto:"&amp;Hilfstabelle!H6)),"Mail")))))))))</f>
        <v>Mail</v>
      </c>
      <c r="J21" s="94"/>
      <c r="K21" s="94"/>
      <c r="L21" s="94"/>
      <c r="M21" s="94"/>
      <c r="N21" s="13"/>
      <c r="O21" s="14" t="s">
        <v>46</v>
      </c>
      <c r="Q21" s="93"/>
    </row>
    <row r="22" spans="2:17" ht="15.75" x14ac:dyDescent="0.25">
      <c r="B22" s="75"/>
      <c r="C22" s="75"/>
      <c r="D22" s="75"/>
      <c r="E22" s="77"/>
      <c r="F22" s="77"/>
      <c r="G22" s="77"/>
      <c r="H22" s="77"/>
      <c r="I22" s="77" t="str">
        <f>IF($B$21="Polizeipräsidium Koblenz",Hilfstabelle!O2,(IF($B$21="Polizeipräsidium Trier",Hilfstabelle!O3,(IF($B$21="Polizeipräsidium Mainz",Hilfstabelle!O4,(IF($B$21="Polizeipräsidium Westpfalz",Hilfstabelle!O5,(IF($B$21="Polizeipräsidium Rheinpfalz",Hilfstabelle!O6,"Telefonnummer")))))))))</f>
        <v>Telefonnummer</v>
      </c>
      <c r="J22" s="77"/>
      <c r="K22" s="77"/>
      <c r="L22" s="77"/>
      <c r="M22" s="77"/>
      <c r="N22" s="12"/>
      <c r="O22" s="16" t="s">
        <v>25</v>
      </c>
      <c r="Q22" s="93"/>
    </row>
    <row r="23" spans="2:17" ht="15.75" x14ac:dyDescent="0.25">
      <c r="B23" s="4"/>
      <c r="C23" s="4"/>
      <c r="D23" s="4"/>
      <c r="E23" s="4"/>
      <c r="F23" s="4"/>
      <c r="G23" s="4"/>
      <c r="H23" s="4"/>
      <c r="I23" s="4"/>
      <c r="J23" s="4"/>
      <c r="K23" s="4"/>
      <c r="L23" s="4"/>
      <c r="M23" s="19" t="s">
        <v>65</v>
      </c>
      <c r="N23" s="4"/>
      <c r="O23" s="14" t="s">
        <v>46</v>
      </c>
      <c r="Q23" s="93"/>
    </row>
    <row r="24" spans="2:17" ht="15.75" x14ac:dyDescent="0.25">
      <c r="B24" s="66" t="s">
        <v>30</v>
      </c>
      <c r="C24" s="76"/>
      <c r="D24" s="8"/>
      <c r="E24" s="72" t="s">
        <v>22</v>
      </c>
      <c r="F24" s="72"/>
      <c r="G24" s="10" t="s">
        <v>21</v>
      </c>
      <c r="H24" s="74"/>
      <c r="I24" s="74"/>
      <c r="J24" s="10" t="s">
        <v>20</v>
      </c>
      <c r="K24" s="74"/>
      <c r="L24" s="74"/>
      <c r="M24" s="19" t="s">
        <v>64</v>
      </c>
      <c r="O24" s="16" t="s">
        <v>25</v>
      </c>
      <c r="Q24" s="93"/>
    </row>
    <row r="25" spans="2:17" ht="15.75" x14ac:dyDescent="0.25">
      <c r="B25" s="77"/>
      <c r="C25" s="77"/>
      <c r="D25" s="8"/>
      <c r="E25" s="72" t="s">
        <v>42</v>
      </c>
      <c r="F25" s="72"/>
      <c r="G25" s="10" t="s">
        <v>21</v>
      </c>
      <c r="H25" s="74"/>
      <c r="I25" s="74"/>
      <c r="J25" s="10" t="s">
        <v>20</v>
      </c>
      <c r="K25" s="74"/>
      <c r="L25" s="74"/>
      <c r="M25" s="19" t="s">
        <v>66</v>
      </c>
      <c r="O25" s="14" t="s">
        <v>46</v>
      </c>
      <c r="Q25" s="93"/>
    </row>
    <row r="26" spans="2:17" ht="15.75" customHeight="1" x14ac:dyDescent="0.25">
      <c r="B26" s="71" t="s">
        <v>25</v>
      </c>
      <c r="C26" s="71"/>
      <c r="D26" s="8"/>
      <c r="M26" s="19" t="s">
        <v>56</v>
      </c>
      <c r="O26" s="16" t="s">
        <v>25</v>
      </c>
    </row>
    <row r="27" spans="2:17" ht="15.75" x14ac:dyDescent="0.25">
      <c r="B27" s="8"/>
      <c r="C27" s="8"/>
      <c r="D27" s="4"/>
      <c r="E27" s="72" t="str">
        <f>IF(B26="Polizei","Ankunftzeit am Übernahmeort im",(IF(B26="privat","Ankunftzeit am STARTort im"," ")))</f>
        <v xml:space="preserve"> </v>
      </c>
      <c r="F27" s="72"/>
      <c r="G27" s="72"/>
      <c r="H27" s="72" t="str">
        <f>IF(Polizeipräsidium_Rheinpfalz="bitte auswählen","Polizeipräsidium",B21)</f>
        <v>Präsidium bitte hier auswählen</v>
      </c>
      <c r="I27" s="72"/>
      <c r="J27" s="72"/>
      <c r="K27" s="60"/>
      <c r="L27" s="62" t="s">
        <v>79</v>
      </c>
      <c r="M27" s="20" t="s">
        <v>62</v>
      </c>
      <c r="N27" s="8"/>
      <c r="O27" s="14" t="s">
        <v>46</v>
      </c>
    </row>
    <row r="28" spans="2:17" ht="15.75" x14ac:dyDescent="0.25">
      <c r="E28" s="72" t="str">
        <f>IF(B26="Polizei","neue Ankunftzeit am Übernahmeort im",(IF(B26="privat","neue Ankunftzeit am STARTort im"," ")))</f>
        <v xml:space="preserve"> </v>
      </c>
      <c r="F28" s="72"/>
      <c r="G28" s="72"/>
      <c r="H28" s="72" t="str">
        <f>IF(Polizeipräsidium_Rheinpfalz="bitte auswählen","Polizeipräsidium",B21)</f>
        <v>Präsidium bitte hier auswählen</v>
      </c>
      <c r="I28" s="72"/>
      <c r="J28" s="72"/>
      <c r="K28" s="61"/>
      <c r="L28" s="63" t="s">
        <v>79</v>
      </c>
      <c r="M28" s="19" t="s">
        <v>63</v>
      </c>
      <c r="O28" s="16" t="s">
        <v>25</v>
      </c>
    </row>
    <row r="29" spans="2:17" x14ac:dyDescent="0.25">
      <c r="M29" s="19" t="s">
        <v>57</v>
      </c>
    </row>
    <row r="30" spans="2:17" ht="15.75" x14ac:dyDescent="0.25">
      <c r="B30" s="78" t="s">
        <v>12</v>
      </c>
      <c r="C30" s="78"/>
      <c r="D30" s="78"/>
      <c r="E30" s="4"/>
      <c r="F30" s="72" t="str">
        <f>IF(B26="polizei","Übernahmeort im",(IF(B26="privat","STARTort im"," ")))</f>
        <v xml:space="preserve"> </v>
      </c>
      <c r="G30" s="72"/>
      <c r="H30" s="72"/>
      <c r="I30" s="72"/>
      <c r="K30" s="72" t="str">
        <f>IF(B26="polizei","Zielort im",(IF(B26="privat","Zielort im"," ")))</f>
        <v xml:space="preserve"> </v>
      </c>
      <c r="L30" s="72"/>
      <c r="M30" s="72"/>
      <c r="N30" s="72"/>
      <c r="O30" s="8"/>
    </row>
    <row r="31" spans="2:17" ht="15.75" x14ac:dyDescent="0.25">
      <c r="B31" s="78"/>
      <c r="C31" s="78"/>
      <c r="D31" s="78"/>
      <c r="E31" s="8"/>
      <c r="F31" s="72" t="str">
        <f>IF(Polizeipräsidium_Rheinpfalz="bitte auswählen","Polizeipräsidium",B21)</f>
        <v>Präsidium bitte hier auswählen</v>
      </c>
      <c r="G31" s="72"/>
      <c r="H31" s="72"/>
      <c r="I31" s="72"/>
      <c r="K31" s="72" t="str">
        <f>IF(Polizeipräsidium_Rheinpfalz="bitte auswählen","Polizeipräsidium",B21)</f>
        <v>Präsidium bitte hier auswählen</v>
      </c>
      <c r="L31" s="72"/>
      <c r="M31" s="72"/>
      <c r="N31" s="72"/>
    </row>
    <row r="32" spans="2:17" ht="15.75" customHeight="1" x14ac:dyDescent="0.25">
      <c r="B32" s="73"/>
      <c r="C32" s="73"/>
      <c r="D32" s="73"/>
      <c r="E32" s="4"/>
      <c r="F32" s="73"/>
      <c r="G32" s="73"/>
      <c r="H32" s="73"/>
      <c r="I32" s="73"/>
      <c r="K32" s="73"/>
      <c r="L32" s="73"/>
      <c r="M32" s="73"/>
      <c r="N32" s="73"/>
    </row>
    <row r="33" spans="2:15" x14ac:dyDescent="0.25">
      <c r="B33" s="78" t="s">
        <v>43</v>
      </c>
      <c r="C33" s="78"/>
      <c r="D33" s="78"/>
      <c r="F33" s="8"/>
      <c r="J33" s="8"/>
      <c r="L33" s="8"/>
    </row>
    <row r="34" spans="2:15" ht="15.75" x14ac:dyDescent="0.25">
      <c r="B34" s="78"/>
      <c r="C34" s="78"/>
      <c r="D34" s="78"/>
      <c r="F34" s="64" t="s">
        <v>47</v>
      </c>
      <c r="G34" s="64"/>
      <c r="H34" s="64" t="str">
        <f>IF(OR(Hilfstabelle!H11=TRUE,Hilfstabelle!H12=TRUE),"alte Vemagsnummer / n (inkl. Versionsnr.)","Vemagsnummer / n (inkl. Versionsnr.)")</f>
        <v>Vemagsnummer / n (inkl. Versionsnr.)</v>
      </c>
      <c r="I34" s="64"/>
      <c r="J34" s="11" t="s">
        <v>31</v>
      </c>
      <c r="K34" s="6" t="str">
        <f>IF(I18="stornieren","Storno","neue")</f>
        <v>neue</v>
      </c>
    </row>
    <row r="35" spans="2:15" ht="15.75" x14ac:dyDescent="0.25">
      <c r="B35" s="73"/>
      <c r="C35" s="73"/>
      <c r="D35" s="73"/>
      <c r="F35" s="77" t="s">
        <v>37</v>
      </c>
      <c r="G35" s="77"/>
      <c r="H35" s="64"/>
      <c r="I35" s="64"/>
      <c r="J35" s="10" t="s">
        <v>32</v>
      </c>
      <c r="K35" s="6" t="str">
        <f>IF(I18="stornieren","","Anzahl")</f>
        <v>Anzahl</v>
      </c>
      <c r="M35" s="66"/>
      <c r="N35" s="66"/>
    </row>
    <row r="36" spans="2:15" ht="15.75" x14ac:dyDescent="0.25">
      <c r="F36" s="65"/>
      <c r="G36" s="65"/>
      <c r="H36" s="65"/>
      <c r="I36" s="65"/>
      <c r="J36" s="7" t="s">
        <v>41</v>
      </c>
      <c r="K36" s="5" t="s">
        <v>41</v>
      </c>
      <c r="M36" s="64"/>
      <c r="N36" s="64"/>
    </row>
    <row r="37" spans="2:15" ht="15.75" x14ac:dyDescent="0.25">
      <c r="B37" s="64" t="s">
        <v>48</v>
      </c>
      <c r="C37" s="64"/>
      <c r="D37" s="64"/>
      <c r="F37" s="65"/>
      <c r="G37" s="65"/>
      <c r="H37" s="65"/>
      <c r="I37" s="65"/>
      <c r="J37" s="7" t="s">
        <v>41</v>
      </c>
      <c r="K37" s="5" t="s">
        <v>41</v>
      </c>
      <c r="M37" s="65"/>
      <c r="N37" s="65"/>
    </row>
    <row r="38" spans="2:15" ht="15.75" x14ac:dyDescent="0.25">
      <c r="B38" s="64" t="s">
        <v>49</v>
      </c>
      <c r="C38" s="64"/>
      <c r="D38" s="64"/>
      <c r="F38" s="65"/>
      <c r="G38" s="65"/>
      <c r="H38" s="65"/>
      <c r="I38" s="65"/>
      <c r="J38" s="7" t="s">
        <v>41</v>
      </c>
      <c r="K38" s="5" t="s">
        <v>41</v>
      </c>
    </row>
    <row r="39" spans="2:15" ht="15.75" x14ac:dyDescent="0.25">
      <c r="B39" s="79"/>
      <c r="C39" s="79"/>
      <c r="D39" s="79"/>
      <c r="F39" s="65"/>
      <c r="G39" s="65"/>
      <c r="H39" s="65"/>
      <c r="I39" s="65"/>
      <c r="J39" s="7" t="s">
        <v>41</v>
      </c>
      <c r="K39" s="5" t="s">
        <v>41</v>
      </c>
    </row>
    <row r="40" spans="2:15" ht="15.75" x14ac:dyDescent="0.25">
      <c r="F40" s="65"/>
      <c r="G40" s="65"/>
      <c r="H40" s="65"/>
      <c r="I40" s="65"/>
      <c r="J40" s="7" t="s">
        <v>41</v>
      </c>
      <c r="K40" s="5" t="s">
        <v>41</v>
      </c>
    </row>
    <row r="41" spans="2:15" ht="15.75" x14ac:dyDescent="0.25">
      <c r="B41" s="64" t="s">
        <v>50</v>
      </c>
      <c r="C41" s="64"/>
      <c r="D41" s="64"/>
      <c r="F41" s="65"/>
      <c r="G41" s="65"/>
      <c r="H41" s="65"/>
      <c r="I41" s="65"/>
      <c r="J41" s="7" t="s">
        <v>41</v>
      </c>
      <c r="K41" s="5" t="s">
        <v>41</v>
      </c>
    </row>
    <row r="42" spans="2:15" ht="15.75" x14ac:dyDescent="0.25">
      <c r="B42" s="64" t="s">
        <v>51</v>
      </c>
      <c r="C42" s="64"/>
      <c r="D42" s="64"/>
      <c r="E42" s="8"/>
      <c r="F42" s="8"/>
      <c r="G42" s="8"/>
      <c r="H42" s="8"/>
      <c r="I42" s="8"/>
      <c r="J42" s="8"/>
      <c r="K42" s="8"/>
      <c r="L42" s="8"/>
      <c r="M42" s="8"/>
      <c r="N42" s="8"/>
    </row>
    <row r="43" spans="2:15" ht="15.75" x14ac:dyDescent="0.25">
      <c r="B43" s="79"/>
      <c r="C43" s="79"/>
      <c r="D43" s="79"/>
      <c r="E43" s="8"/>
      <c r="F43" s="8"/>
      <c r="G43" s="8"/>
      <c r="H43" s="8"/>
      <c r="I43" s="8"/>
      <c r="J43" s="8"/>
      <c r="K43" s="8"/>
      <c r="L43" s="8"/>
      <c r="M43" s="8"/>
      <c r="N43" s="8"/>
    </row>
    <row r="44" spans="2:15" x14ac:dyDescent="0.25">
      <c r="B44" s="8"/>
      <c r="C44" s="8"/>
      <c r="D44" s="8"/>
      <c r="E44" s="8"/>
      <c r="F44" s="8"/>
      <c r="G44" s="8"/>
      <c r="H44" s="8"/>
      <c r="I44" s="8"/>
      <c r="J44" s="8"/>
      <c r="K44" s="8"/>
      <c r="L44" s="8"/>
      <c r="M44" s="8"/>
      <c r="N44" s="8"/>
      <c r="O44" s="8"/>
    </row>
    <row r="45" spans="2:15" x14ac:dyDescent="0.25">
      <c r="B45" s="8"/>
      <c r="C45" s="8"/>
      <c r="D45" s="8"/>
      <c r="E45" s="8"/>
      <c r="F45" s="8"/>
      <c r="G45" s="8"/>
      <c r="H45" s="8"/>
      <c r="I45" s="8"/>
      <c r="J45" s="8"/>
      <c r="K45" s="8"/>
      <c r="L45" s="8"/>
      <c r="M45" s="8"/>
      <c r="N45" s="8"/>
      <c r="O45" s="8"/>
    </row>
    <row r="46" spans="2:15" x14ac:dyDescent="0.25">
      <c r="B46" s="8"/>
      <c r="C46" s="8"/>
      <c r="D46" s="8"/>
      <c r="E46" s="8"/>
      <c r="F46" s="8"/>
      <c r="G46" s="8"/>
      <c r="H46" s="8"/>
      <c r="I46" s="8"/>
      <c r="J46" s="8"/>
      <c r="K46" s="8"/>
      <c r="L46" s="8"/>
      <c r="M46" s="8"/>
      <c r="N46" s="8"/>
      <c r="O46" s="8"/>
    </row>
    <row r="47" spans="2:15" x14ac:dyDescent="0.25">
      <c r="B47" s="8"/>
      <c r="C47" s="8"/>
      <c r="D47" s="8"/>
      <c r="E47" s="8"/>
      <c r="F47" s="8"/>
      <c r="G47" s="8"/>
      <c r="H47" s="8"/>
      <c r="I47" s="8"/>
      <c r="J47" s="8"/>
      <c r="K47" s="8"/>
      <c r="L47" s="8"/>
      <c r="M47" s="8"/>
      <c r="N47" s="8"/>
      <c r="O47" s="8"/>
    </row>
    <row r="48" spans="2:15" x14ac:dyDescent="0.25">
      <c r="B48" s="8"/>
      <c r="C48" s="8"/>
      <c r="D48" s="8"/>
      <c r="E48" s="8"/>
      <c r="F48" s="8"/>
      <c r="G48" s="8"/>
      <c r="H48" s="8"/>
      <c r="I48" s="8"/>
      <c r="J48" s="8"/>
      <c r="K48" s="8"/>
      <c r="L48" s="8"/>
      <c r="M48" s="8"/>
      <c r="N48" s="8"/>
      <c r="O48" s="8"/>
    </row>
  </sheetData>
  <sheetProtection algorithmName="SHA-512" hashValue="doYigwRs9Y6z03wthvTSt2pzYSwjfGTeSpFZEdgN91C5yaGa9SjJ0+Pi4SGyyaw6GsNImPdyyS4EGTNyCf5LOw==" saltValue="01fPgBsWx1xYTglNxFtV7A==" spinCount="100000" sheet="1" selectLockedCells="1"/>
  <mergeCells count="77">
    <mergeCell ref="B17:H18"/>
    <mergeCell ref="Q19:Q25"/>
    <mergeCell ref="K30:N30"/>
    <mergeCell ref="E27:G27"/>
    <mergeCell ref="B37:D37"/>
    <mergeCell ref="E21:H22"/>
    <mergeCell ref="I21:M21"/>
    <mergeCell ref="I22:M22"/>
    <mergeCell ref="E25:F25"/>
    <mergeCell ref="H25:I25"/>
    <mergeCell ref="K25:L25"/>
    <mergeCell ref="E28:G28"/>
    <mergeCell ref="H28:J28"/>
    <mergeCell ref="B32:D32"/>
    <mergeCell ref="B30:D31"/>
    <mergeCell ref="K31:N31"/>
    <mergeCell ref="B42:D42"/>
    <mergeCell ref="B43:D43"/>
    <mergeCell ref="E24:F24"/>
    <mergeCell ref="H24:I24"/>
    <mergeCell ref="B39:D39"/>
    <mergeCell ref="B35:D35"/>
    <mergeCell ref="H37:I37"/>
    <mergeCell ref="H38:I38"/>
    <mergeCell ref="H36:I36"/>
    <mergeCell ref="H34:I35"/>
    <mergeCell ref="F36:G36"/>
    <mergeCell ref="F37:G37"/>
    <mergeCell ref="F38:G38"/>
    <mergeCell ref="F34:G34"/>
    <mergeCell ref="F35:G35"/>
    <mergeCell ref="B38:D38"/>
    <mergeCell ref="B2:K2"/>
    <mergeCell ref="E7:H7"/>
    <mergeCell ref="E9:H9"/>
    <mergeCell ref="E11:H11"/>
    <mergeCell ref="E13:H13"/>
    <mergeCell ref="B3:O5"/>
    <mergeCell ref="B7:D7"/>
    <mergeCell ref="B9:D9"/>
    <mergeCell ref="B11:D11"/>
    <mergeCell ref="B13:D13"/>
    <mergeCell ref="N7:O7"/>
    <mergeCell ref="J9:K9"/>
    <mergeCell ref="J11:K11"/>
    <mergeCell ref="J13:K13"/>
    <mergeCell ref="J7:M7"/>
    <mergeCell ref="L9:O9"/>
    <mergeCell ref="L11:O11"/>
    <mergeCell ref="L13:O13"/>
    <mergeCell ref="L15:O15"/>
    <mergeCell ref="J15:K15"/>
    <mergeCell ref="J10:O10"/>
    <mergeCell ref="J12:O12"/>
    <mergeCell ref="J14:O14"/>
    <mergeCell ref="M35:N36"/>
    <mergeCell ref="M37:N37"/>
    <mergeCell ref="H39:I39"/>
    <mergeCell ref="B15:D15"/>
    <mergeCell ref="E15:H15"/>
    <mergeCell ref="B26:C26"/>
    <mergeCell ref="F30:I30"/>
    <mergeCell ref="F31:I31"/>
    <mergeCell ref="F32:I32"/>
    <mergeCell ref="K24:L24"/>
    <mergeCell ref="H27:J27"/>
    <mergeCell ref="I18:K18"/>
    <mergeCell ref="B21:D22"/>
    <mergeCell ref="B24:C25"/>
    <mergeCell ref="B33:D34"/>
    <mergeCell ref="K32:N32"/>
    <mergeCell ref="B41:D41"/>
    <mergeCell ref="H40:I40"/>
    <mergeCell ref="H41:I41"/>
    <mergeCell ref="F39:G39"/>
    <mergeCell ref="F40:G40"/>
    <mergeCell ref="F41:G41"/>
  </mergeCells>
  <conditionalFormatting sqref="L9:O9">
    <cfRule type="expression" dxfId="175" priority="253">
      <formula>$N$7="nein"</formula>
    </cfRule>
  </conditionalFormatting>
  <conditionalFormatting sqref="L11:O11">
    <cfRule type="expression" dxfId="174" priority="252">
      <formula>$N$7="nein"</formula>
    </cfRule>
  </conditionalFormatting>
  <conditionalFormatting sqref="L13:O13">
    <cfRule type="expression" dxfId="173" priority="251">
      <formula>$N$7="nein"</formula>
    </cfRule>
  </conditionalFormatting>
  <conditionalFormatting sqref="L15:O15">
    <cfRule type="expression" dxfId="172" priority="250">
      <formula>$N$7="nein"</formula>
    </cfRule>
  </conditionalFormatting>
  <conditionalFormatting sqref="J9:K9">
    <cfRule type="expression" dxfId="171" priority="249">
      <formula>$N$7="nein"</formula>
    </cfRule>
  </conditionalFormatting>
  <conditionalFormatting sqref="J11:K11">
    <cfRule type="expression" dxfId="170" priority="248">
      <formula>$N$7="nein"</formula>
    </cfRule>
  </conditionalFormatting>
  <conditionalFormatting sqref="J13:K13">
    <cfRule type="expression" dxfId="169" priority="247">
      <formula>$N$7="nein"</formula>
    </cfRule>
  </conditionalFormatting>
  <conditionalFormatting sqref="J15:K15">
    <cfRule type="expression" dxfId="168" priority="246">
      <formula>$N$7="nein"</formula>
    </cfRule>
  </conditionalFormatting>
  <conditionalFormatting sqref="N7:O7">
    <cfRule type="expression" dxfId="167" priority="240">
      <formula>$N$7="bitte hier auswählen"</formula>
    </cfRule>
  </conditionalFormatting>
  <conditionalFormatting sqref="I18:K18">
    <cfRule type="expression" dxfId="166" priority="55">
      <formula>AND($N$7&lt;&gt;"bitte hier auswählen",$I$18="anmelden",$B$26="privat")</formula>
    </cfRule>
    <cfRule type="expression" dxfId="165" priority="168">
      <formula>AND($N$7&lt;&gt;"bitte hier auswählen",$I$18="stornieren")</formula>
    </cfRule>
    <cfRule type="expression" dxfId="164" priority="169">
      <formula>AND($N$7&lt;&gt;"bitte hier auswählen",$I$18="ändern")</formula>
    </cfRule>
    <cfRule type="expression" dxfId="163" priority="170">
      <formula>AND($N$7&lt;&gt;"bitte hier auswählen",$I$18="anmelden")</formula>
    </cfRule>
    <cfRule type="expression" dxfId="162" priority="171">
      <formula>AND($N$7&lt;&gt;"bitte hier auswählen",$I$18="bitte hier auswählen")</formula>
    </cfRule>
  </conditionalFormatting>
  <conditionalFormatting sqref="B26:C26">
    <cfRule type="expression" dxfId="161" priority="49">
      <formula>AND($N$7&lt;&gt;"bitte hier auswählen",$I$18&lt;&gt;"bitte hier auswählen",$B$21&lt;&gt;"Präsidium bitte hier auswählen",$B$26="privat")</formula>
    </cfRule>
    <cfRule type="expression" dxfId="160" priority="614">
      <formula>AND($B$26="bitte hier auswählen",$B$21&lt;&gt;"Präsidium bitte hier auswählen",$I$18&lt;&gt;"bitte hier auswählen",$N$7&lt;&gt;"bitte hier auswählen")</formula>
    </cfRule>
    <cfRule type="expression" dxfId="159" priority="615">
      <formula>AND($N$7&lt;&gt;"bitte hier auswählen",$I$18&lt;&gt;"bitte hier auswählen",$B$21&lt;&gt;"Präsidium bitte hier auswählen")</formula>
    </cfRule>
  </conditionalFormatting>
  <conditionalFormatting sqref="B21:D22">
    <cfRule type="expression" dxfId="158" priority="54">
      <formula>AND($N$7&lt;&gt;"bitte hier auswählen",$I$18&lt;&gt;"bitte hier auswählen",$N$7&lt;&gt;"bitte heir auswählen",$B$26="privat")</formula>
    </cfRule>
    <cfRule type="expression" dxfId="157" priority="616">
      <formula>AND($N$7&lt;&gt;"bitte hier auswählen",$I$18&lt;&gt;"bitte hier auswählen",$B$21="Präsidium bitte hier auswählen")</formula>
    </cfRule>
    <cfRule type="expression" dxfId="156" priority="617">
      <formula>AND($N$7&lt;&gt;"bitte hier auswählen",$I$18&lt;&gt;"bitte hier auswählen",$N$7&lt;&gt;"bitte heir auswählen")</formula>
    </cfRule>
  </conditionalFormatting>
  <conditionalFormatting sqref="I21">
    <cfRule type="expression" dxfId="155" priority="618">
      <formula>AND($N$7&lt;&gt;"bitte hier auswählen",$I$18&lt;&gt;"bitte hier auswählen",$B$21&lt;&gt;"Präsidium bitte hier auswählen")</formula>
    </cfRule>
  </conditionalFormatting>
  <conditionalFormatting sqref="I22 B24:C25">
    <cfRule type="expression" dxfId="154" priority="619">
      <formula>AND($N$7&lt;&gt;"bitte hier auswählen",$I$18&lt;&gt;"bitte hier auswählen",$B$21&lt;&gt;"Präsidium bitte hier auswählen")</formula>
    </cfRule>
  </conditionalFormatting>
  <conditionalFormatting sqref="E21">
    <cfRule type="expression" dxfId="153" priority="621">
      <formula>AND($N$7&lt;&gt;"bitte hier auswählen",$I$18&lt;&gt;"bitte hier auswählen",$B$21&lt;&gt;"Präsidium bitte hier auswählen")</formula>
    </cfRule>
  </conditionalFormatting>
  <conditionalFormatting sqref="E27:J27 E24:G24 J24 K30:N31 F30:I31 B37:D38 B30:D31 H34:J35">
    <cfRule type="expression" dxfId="152" priority="48">
      <formula>AND($B$26="privat",$N$7&lt;&gt;"bitte hier auswählen",$I$18&lt;&gt;"bitte hier auswählen",$B$21&lt;&gt;"Präsidium bitte hier auswählen")</formula>
    </cfRule>
  </conditionalFormatting>
  <conditionalFormatting sqref="K27:L27 H24:I24 K24:L24 K32:N32 F32:I32 B39:D39 B32:D32 H36:I41">
    <cfRule type="expression" dxfId="151" priority="699">
      <formula>AND($B$26="privat",$N$7&lt;&gt;"bitte hier auswählen",$I$18&lt;&gt;"bitte hier auswählen",$B$21&lt;&gt;"Präsidium bitte hier auswählen")</formula>
    </cfRule>
  </conditionalFormatting>
  <conditionalFormatting sqref="J36:J41">
    <cfRule type="expression" dxfId="150" priority="714">
      <formula>AND($N$7&lt;&gt;"bitte hier auswählen",$I$18&lt;&gt;"bitte hier auswählen",$B$21&lt;&gt;"Präsidium bitte hier auswählen",$B$26="Polizei")</formula>
    </cfRule>
  </conditionalFormatting>
  <conditionalFormatting sqref="K36">
    <cfRule type="expression" dxfId="149" priority="22">
      <formula>AND($I$18="stornieren",$H$36&lt;&gt;"",$K$36="storniert")</formula>
    </cfRule>
    <cfRule type="expression" dxfId="148" priority="639">
      <formula>AND($I$18="stornieren",$H$36&lt;&gt;"",$B$26="privat")</formula>
    </cfRule>
    <cfRule type="expression" dxfId="147" priority="642">
      <formula>AND($I$18="stornieren",$H$36&lt;&gt;"",$B$26="Polizei")</formula>
    </cfRule>
  </conditionalFormatting>
  <conditionalFormatting sqref="K34:K35">
    <cfRule type="expression" dxfId="146" priority="643">
      <formula>AND($N$7&lt;&gt;"bitte hier auswählen",$I$18="stornieren",$B$21&lt;&gt;"Präsidium bitte hier auswählen")</formula>
    </cfRule>
  </conditionalFormatting>
  <conditionalFormatting sqref="K37">
    <cfRule type="expression" dxfId="145" priority="21">
      <formula>AND($I$18="stornieren",$H$37&lt;&gt;"",$K$37="storniert")</formula>
    </cfRule>
    <cfRule type="expression" dxfId="144" priority="646">
      <formula>AND($H$37&lt;&gt;"",$I$18="stornieren",$B$26="privat")</formula>
    </cfRule>
    <cfRule type="expression" dxfId="143" priority="687">
      <formula>AND($H$37&lt;&gt;"",$I$18="stornieren",$B$26="Polizei")</formula>
    </cfRule>
  </conditionalFormatting>
  <conditionalFormatting sqref="K38">
    <cfRule type="expression" dxfId="142" priority="20">
      <formula>AND($I$18="stornieren",$H$38&lt;&gt;"",$K$38="storniert")</formula>
    </cfRule>
    <cfRule type="expression" dxfId="141" priority="650">
      <formula>AND($H$38&lt;&gt;"",$B$26="privat",$I$18="stornieren")</formula>
    </cfRule>
    <cfRule type="expression" dxfId="140" priority="653">
      <formula>AND($H$38&lt;&gt;"",$B$26="Polizei",$I$18="stornieren")</formula>
    </cfRule>
  </conditionalFormatting>
  <conditionalFormatting sqref="K39">
    <cfRule type="expression" dxfId="139" priority="19">
      <formula>AND($I$18="stornieren",$H$39&lt;&gt;"",$K$39="storniert")</formula>
    </cfRule>
    <cfRule type="expression" dxfId="138" priority="654">
      <formula>AND($H$39&lt;&gt;"",$B$26="privat",$I$18="stornieren")</formula>
    </cfRule>
    <cfRule type="expression" dxfId="137" priority="657">
      <formula>AND($H$39&lt;&gt;"",$B$26="Polizei",$I$18="stornieren")</formula>
    </cfRule>
  </conditionalFormatting>
  <conditionalFormatting sqref="K40">
    <cfRule type="expression" dxfId="136" priority="18">
      <formula>AND($I$18="stornieren",$H$40&lt;&gt;"",$K$40="storniert")</formula>
    </cfRule>
    <cfRule type="expression" dxfId="135" priority="658">
      <formula>AND($H$40&lt;&gt;"",$B$26="privat",$I$18="stornieren")</formula>
    </cfRule>
    <cfRule type="expression" dxfId="134" priority="661">
      <formula>AND($H$40&lt;&gt;"",$B$26="Polizei",$I$18="stornieren")</formula>
    </cfRule>
  </conditionalFormatting>
  <conditionalFormatting sqref="K41">
    <cfRule type="expression" dxfId="133" priority="17">
      <formula>AND($I$18="stornieren",$H$41&lt;&gt;"",$K$41="storniert")</formula>
    </cfRule>
    <cfRule type="expression" dxfId="132" priority="662">
      <formula>AND($H$41&lt;&gt;"",$B$26="privat",$I$18="stornieren")</formula>
    </cfRule>
    <cfRule type="expression" dxfId="131" priority="665">
      <formula>AND($H$41&lt;&gt;"",$B$26="Polizei",$I$18="stornieren")</formula>
    </cfRule>
  </conditionalFormatting>
  <conditionalFormatting sqref="H36:I36">
    <cfRule type="expression" dxfId="130" priority="46">
      <formula>AND($N$7&lt;&gt;"bitte hier auswählen",$I$18&lt;&gt;"bitte hier auswählen",$B$21&lt;&gt;"Präsidium bitte hier auswählen",$H$36&lt;&gt;"",$K$36="storniert")</formula>
    </cfRule>
  </conditionalFormatting>
  <conditionalFormatting sqref="H37:I37">
    <cfRule type="expression" dxfId="129" priority="630">
      <formula>AND($N$7&lt;&gt;"bitte hier auswählen",$I$18&lt;&gt;"bitte hier auswählen",$B$21&lt;&gt;"Präsidium bitte hier auswählen",$H$37&lt;&gt;"",$K$37="storniert")</formula>
    </cfRule>
  </conditionalFormatting>
  <conditionalFormatting sqref="H38:I38">
    <cfRule type="expression" dxfId="128" priority="667">
      <formula>AND($N$7&lt;&gt;"bitte hier auswählen",$I$18&lt;&gt;"bitte hier auswählen",$B$21&lt;&gt;"Präsidium bitte hier auswählen",$H$38&lt;&gt;"",$K$38="storniert")</formula>
    </cfRule>
  </conditionalFormatting>
  <conditionalFormatting sqref="H39:I39">
    <cfRule type="expression" dxfId="127" priority="668">
      <formula>AND($N$7&lt;&gt;"bitte hier auswählen",$I$18&lt;&gt;"bitte hier auswählen",$B$21&lt;&gt;"Präsidium bitte hier auswählen",$H$39&lt;&gt;"",$K$39="storniert")</formula>
    </cfRule>
  </conditionalFormatting>
  <conditionalFormatting sqref="H40:I40">
    <cfRule type="expression" dxfId="126" priority="669">
      <formula>AND($N$7&lt;&gt;"bitte hier auswählen",$I$18&lt;&gt;"bitte hier auswählen",$B$21&lt;&gt;"Präsidium bitte hier auswählen",$H$40&lt;&gt;"",$K$40="storniert")</formula>
    </cfRule>
  </conditionalFormatting>
  <conditionalFormatting sqref="H41:I41">
    <cfRule type="expression" dxfId="125" priority="670">
      <formula>AND($N$7&lt;&gt;"bitte hier auswählen",$I$18&lt;&gt;"bitte hier auswählen",$B$21&lt;&gt;"Präsidium bitte hier auswählen",$H$41&lt;&gt;"",$K$41="storniert")</formula>
    </cfRule>
  </conditionalFormatting>
  <conditionalFormatting sqref="J36">
    <cfRule type="expression" dxfId="124" priority="37">
      <formula>AND($N$7&lt;&gt;"bitte hier auswählen",$I$18&lt;&gt;"bitte hier auswählen",$B$21&lt;&gt;"Präsidium bitte hier auswählen",$H$36&lt;&gt;"",$K$36="storniert")</formula>
    </cfRule>
    <cfRule type="expression" dxfId="123" priority="42">
      <formula>AND($N$7&lt;&gt;"bitte hier auswählen",$I$18&lt;&gt;"bitte hier auswählen",$B$21&lt;&gt;"Präsidium bitte hier auswählen",$B$26="Polizei",$H$36&lt;&gt;"")</formula>
    </cfRule>
    <cfRule type="expression" dxfId="122" priority="673">
      <formula>AND($N$7&lt;&gt;"bitte hier auswählen",$I$18&lt;&gt;"bitte hier auswählen",$B$21&lt;&gt;"Präsidium bitte hier auswählen",$B$26="privat",$H$36&lt;&gt;"")</formula>
    </cfRule>
    <cfRule type="expression" dxfId="121" priority="683">
      <formula>AND($N$7&lt;&gt;"bitte hier auswählen",$I$18&lt;&gt;"bitte hier auswählen",$B$21&lt;&gt;"Präsidium bitte hier auswählen",$B$26="privat")</formula>
    </cfRule>
  </conditionalFormatting>
  <conditionalFormatting sqref="J37">
    <cfRule type="expression" dxfId="120" priority="38">
      <formula>AND($N$7&lt;&gt;"bitte hier auswählen",$I$18&lt;&gt;"bitte hier auswählen",$B$21&lt;&gt;"Präsidium bitte hier auswählen",$H$37&lt;&gt;"",$K$37="storniert")</formula>
    </cfRule>
    <cfRule type="expression" dxfId="119" priority="40">
      <formula>AND($N$7&lt;&gt;"bitte hier auswählen",$I$18&lt;&gt;"bitte hier auswählen",$B$21&lt;&gt;"Präsidium bitte hier auswählen",$B$26="Polizei",$H$37&lt;&gt;"")</formula>
    </cfRule>
    <cfRule type="expression" dxfId="118" priority="675">
      <formula>AND($N$7&lt;&gt;"bitte hier auswählen",$I$18&lt;&gt;"bitte hier auswählen",$B$21&lt;&gt;"Präsidium bitte hier auswählen",$B$26="privat",$H$37&lt;&gt;"")</formula>
    </cfRule>
    <cfRule type="expression" dxfId="117" priority="709">
      <formula>AND($N$7&lt;&gt;"bitte hier auswählen",$I$18&lt;&gt;"bitte hier auswählen",$B$21&lt;&gt;"Präsidium bitte hier auswählen",$B$26="privat")</formula>
    </cfRule>
  </conditionalFormatting>
  <conditionalFormatting sqref="J38">
    <cfRule type="expression" dxfId="116" priority="34">
      <formula>AND($N$7&lt;&gt;"bitte hier auswählen",$I$18&lt;&gt;"bitte hier auswählen",$B$21&lt;&gt;"Präsidium bitte hier auswählen",$H$38&lt;&gt;"",$K$38="storniert")</formula>
    </cfRule>
    <cfRule type="expression" dxfId="115" priority="36">
      <formula>AND($N$7&lt;&gt;"bitte hier auswählen",$I$18&lt;&gt;"bitte hier auswählen",$B$21&lt;&gt;"Präsidium bitte hier auswählen",$B$26="Polizei",$H$38&lt;&gt;"")</formula>
    </cfRule>
    <cfRule type="expression" dxfId="114" priority="677">
      <formula>AND($N$7&lt;&gt;"bitte hier auswählen",$I$18&lt;&gt;"bitte hier auswählen",$B$21&lt;&gt;"Präsidium bitte hier auswählen",$B$26="privat",$H$38&lt;&gt;"")</formula>
    </cfRule>
    <cfRule type="expression" dxfId="113" priority="710">
      <formula>AND($N$7&lt;&gt;"bitte hier auswählen",$I$18&lt;&gt;"bitte hier auswählen",$B$21&lt;&gt;"Präsidium bitte hier auswählen",$B$26="privat")</formula>
    </cfRule>
  </conditionalFormatting>
  <conditionalFormatting sqref="J39">
    <cfRule type="expression" dxfId="112" priority="31">
      <formula>AND($N$7&lt;&gt;"bitte hier auswählen",$I$18&lt;&gt;"bitte hier auswählen",$B$21&lt;&gt;"Präsidium bitte hier auswählen",$H$39&lt;&gt;"",$K$39="storniert")</formula>
    </cfRule>
    <cfRule type="expression" dxfId="111" priority="33">
      <formula>AND($N$7&lt;&gt;"bitte hier auswählen",$I$18&lt;&gt;"bitte hier auswählen",$B$21&lt;&gt;"Präsidium bitte hier auswählen",$B$26="Polizei",$H$39&lt;&gt;"")</formula>
    </cfRule>
    <cfRule type="expression" dxfId="110" priority="679">
      <formula>AND($N$7&lt;&gt;"bitte hier auswählen",$I$18&lt;&gt;"bitte hier auswählen",$B$21&lt;&gt;"Präsidium bitte hier auswählen",$B$26="privat",$H$39&lt;&gt;"")</formula>
    </cfRule>
    <cfRule type="expression" dxfId="109" priority="711">
      <formula>AND($N$7&lt;&gt;"bitte hier auswählen",$I$18&lt;&gt;"bitte hier auswählen",$B$21&lt;&gt;"Präsidium bitte hier auswählen",$B$26="privat")</formula>
    </cfRule>
  </conditionalFormatting>
  <conditionalFormatting sqref="J40">
    <cfRule type="expression" dxfId="108" priority="28">
      <formula>AND($N$7&lt;&gt;"bitte hier auswählen",$I$18&lt;&gt;"bitte hier auswählen",$B$21&lt;&gt;"Präsidium bitte hier auswählen",$H$40&lt;&gt;"",$K$40="storniert")</formula>
    </cfRule>
    <cfRule type="expression" dxfId="107" priority="30">
      <formula>AND($N$7&lt;&gt;"bitte hier auswählen",$I$18&lt;&gt;"bitte hier auswählen",$B$21&lt;&gt;"Präsidium bitte hier auswählen",$B$26="Polizei",$H$40&lt;&gt;"")</formula>
    </cfRule>
    <cfRule type="expression" dxfId="106" priority="681">
      <formula>AND($N$7&lt;&gt;"bitte hier auswählen",$I$18&lt;&gt;"bitte hier auswählen",$B$21&lt;&gt;"Präsidium bitte hier auswählen",$B$26="privat",$H$40&lt;&gt;"")</formula>
    </cfRule>
    <cfRule type="expression" dxfId="105" priority="712">
      <formula>AND($N$7&lt;&gt;"bitte hier auswählen",$I$18&lt;&gt;"bitte hier auswählen",$B$21&lt;&gt;"Präsidium bitte hier auswählen",$B$26="privat")</formula>
    </cfRule>
  </conditionalFormatting>
  <conditionalFormatting sqref="J41">
    <cfRule type="expression" dxfId="104" priority="25">
      <formula>AND($N$7&lt;&gt;"bitte hier auswählen",$I$18&lt;&gt;"bitte hier auswählen",$B$21&lt;&gt;"Präsidium bitte hier auswählen",$H$41&lt;&gt;"",$K$41="storniert")</formula>
    </cfRule>
    <cfRule type="expression" dxfId="103" priority="27">
      <formula>AND($N$7&lt;&gt;"bitte hier auswählen",$I$18&lt;&gt;"bitte hier auswählen",$B$21&lt;&gt;"Präsidium bitte hier auswählen",$B$26="Polizei",$H$41&lt;&gt;"")</formula>
    </cfRule>
    <cfRule type="expression" dxfId="102" priority="682">
      <formula>AND($N$7&lt;&gt;"bitte hier auswählen",$I$18&lt;&gt;"bitte hier auswählen",$B$21&lt;&gt;"Präsidium bitte hier auswählen",$B$26="privat",$H$41&lt;&gt;"")</formula>
    </cfRule>
    <cfRule type="expression" dxfId="101" priority="713">
      <formula>AND($N$7&lt;&gt;"bitte hier auswählen",$I$18&lt;&gt;"bitte hier auswählen",$B$21&lt;&gt;"Präsidium bitte hier auswählen",$B$26="privat")</formula>
    </cfRule>
  </conditionalFormatting>
  <conditionalFormatting sqref="O18">
    <cfRule type="expression" dxfId="100" priority="729">
      <formula>AND($N$7&lt;&gt;"bitte hier auswählen",$I$18="ändern",$O$18&lt;&gt;"bitte hier auswählen")</formula>
    </cfRule>
    <cfRule type="expression" dxfId="99" priority="730">
      <formula>AND($N$7&lt;&gt;"bitte hier auswählen",$I$18="ändern",$O$18="bitte hier auswählen")</formula>
    </cfRule>
  </conditionalFormatting>
  <conditionalFormatting sqref="O20">
    <cfRule type="expression" dxfId="98" priority="64">
      <formula>AND($N$7&lt;&gt;"bitte hier auswählen",$I$18="ändern",$O$20&lt;&gt;"bitte hier auswählen")</formula>
    </cfRule>
    <cfRule type="expression" dxfId="97" priority="731">
      <formula>AND($N$7&lt;&gt;"bitte hier auswählen",$I$18="ändern",$O$20&lt;&gt;"bitte hier auswählen",$O$18&lt;&gt;"bitte hier auswählen")</formula>
    </cfRule>
    <cfRule type="expression" dxfId="96" priority="732">
      <formula>AND($N$7&lt;&gt;"bitte hier auswählen",$I$18="ändern",$O$20="bitte hier auswählen",$O$18&lt;&gt;"bitte hier auswählen")</formula>
    </cfRule>
  </conditionalFormatting>
  <conditionalFormatting sqref="O22">
    <cfRule type="expression" dxfId="95" priority="62">
      <formula>AND($N$7&lt;&gt;"bitte hier auswählen",$I$18="ändern",$O$22&lt;&gt;"bitte hier auswählen")</formula>
    </cfRule>
    <cfRule type="expression" dxfId="94" priority="733">
      <formula>AND($N$7&lt;&gt;"bitte hier auswählen",$I$18="ändern",$O$22="bitte hier auswählen",$O$18&lt;&gt;"bitte hier auswählen",$O$20&lt;&gt;"bitte hier auswählen",$O$20&lt;&gt;"keine")</formula>
    </cfRule>
    <cfRule type="expression" dxfId="93" priority="734">
      <formula>AND($N$7&lt;&gt;"bitte hier auswählen",$I$18="ändern",$O$20&lt;&gt;"bitte hier auswählen",$O$18&lt;&gt;"bitte hier auswählen",$O$20&lt;&gt;"bitte hier auswählen",$O$20&lt;&gt;"keine")</formula>
    </cfRule>
  </conditionalFormatting>
  <conditionalFormatting sqref="O24">
    <cfRule type="expression" dxfId="92" priority="60">
      <formula>AND($N$7&lt;&gt;"bitte hier auswählen",$I$18="ändern",$O$24&lt;&gt;"bitte hier auswählen")</formula>
    </cfRule>
    <cfRule type="expression" dxfId="91" priority="735">
      <formula>AND($N$7&lt;&gt;"bitte hier auswählen",$I$18="ändern",$O$24="bitte hier auswählen",$O$22&lt;&gt;"bitte hier auswählen",$O$20&lt;&gt;"bitte hier auswählen",$O$18&lt;&gt;"bitte hier auswählen",$O$22&lt;&gt;"keine")</formula>
    </cfRule>
    <cfRule type="expression" dxfId="90" priority="736">
      <formula>AND($N$7&lt;&gt;"bitte hier auswählen",$I$18="ändern",$O$20&lt;&gt;"bitte hier auswählen",$O$18&lt;&gt;"bitte hier auswählen",$O$20&lt;&gt;"bitte hier auswählen",$O$22&lt;&gt;"bitte hier auswählen",$O$22&lt;&gt;"keine")</formula>
    </cfRule>
  </conditionalFormatting>
  <conditionalFormatting sqref="O26">
    <cfRule type="expression" dxfId="89" priority="58">
      <formula>AND($N$7&lt;&gt;"bitte hier auswählen",$I$18="ändern",$O$26&lt;&gt;"bitte hier auswählen")</formula>
    </cfRule>
    <cfRule type="expression" dxfId="88" priority="737">
      <formula>AND($N$7&lt;&gt;"bitte hier auswählen",$I$18="ändern",$O$26="bitte hier auswählen",$O$22&lt;&gt;"bitte hier auswählen",$O$20&lt;&gt;"bitte hier auswählen",$O$18&lt;&gt;"bitte hier auswählen",$O$24&lt;&gt;"bitte hier auswählen",$O$24&lt;&gt;"keine")</formula>
    </cfRule>
    <cfRule type="expression" dxfId="87" priority="738">
      <formula>AND($N$7&lt;&gt;"bitte hier auswählen",$I$18="ändern",$O$20&lt;&gt;"bitte hier auswählen",$O$18&lt;&gt;"bitte hier auswählen",$O$20&lt;&gt;"bitte hier auswählen",$O$22&lt;&gt;"bitte hier auswählen",$O$24&lt;&gt;"bitte hier auswählen",$O$24&lt;&gt;"keine")</formula>
    </cfRule>
  </conditionalFormatting>
  <conditionalFormatting sqref="O28">
    <cfRule type="expression" dxfId="86" priority="56">
      <formula>AND($N$7&lt;&gt;"bitte hier auswählen",$I$18="ändern",$O$28&lt;&gt;"bitte hier auswählen")</formula>
    </cfRule>
    <cfRule type="expression" dxfId="85" priority="739">
      <formula>AND($N$7&lt;&gt;"bitte hier auswählen",$I$18="ändern",$O$28="bitte hier auswählen",$O$22&lt;&gt;"bitte hier auswählen",$O$20&lt;&gt;"bitte hier auswählen",$O$18&lt;&gt;"bitte hier auswählen",$O$24&lt;&gt;"bitte hier auswählen",$O$26&lt;&gt;"bitte hier auswählen",$O$26&lt;&gt;"keine")</formula>
    </cfRule>
    <cfRule type="expression" dxfId="84" priority="740">
      <formula>AND($N$7&lt;&gt;"bitte hier auswählen",$I$18="ändern",$O$20&lt;&gt;"bitte hier auswählen",$O$18&lt;&gt;"bitte hier auswählen",$O$20&lt;&gt;"bitte hier auswählen",$O$22&lt;&gt;"bitte hier auswählen",$O$24&lt;&gt;"bitte hier auswählen",$O$26&lt;&gt;"bitte hier auswählen",$O$26&lt;&gt;"keine")</formula>
    </cfRule>
  </conditionalFormatting>
  <conditionalFormatting sqref="O17">
    <cfRule type="expression" dxfId="83" priority="741">
      <formula>AND($N$7&lt;&gt;"bitte hier auswählen",$I$18="ändern")</formula>
    </cfRule>
  </conditionalFormatting>
  <conditionalFormatting sqref="O19">
    <cfRule type="expression" dxfId="82" priority="65">
      <formula>AND($N$7&lt;&gt;"bitte hier auswählen",$I$18="ändern",$O$20&lt;&gt;"bitte hier auswählen")</formula>
    </cfRule>
    <cfRule type="expression" dxfId="81" priority="742">
      <formula>AND($N$7&lt;&gt;"bitte hier auswählen",$I$18="ändern",$O$18&lt;&gt;"bitte hier auswählen")</formula>
    </cfRule>
  </conditionalFormatting>
  <conditionalFormatting sqref="O21">
    <cfRule type="expression" dxfId="80" priority="63">
      <formula>AND($N$7&lt;&gt;"bitte hier auswählen",$I$18="ändern",$O$22&lt;&gt;"bitte hier auswählen")</formula>
    </cfRule>
    <cfRule type="expression" dxfId="79" priority="743">
      <formula>AND($N$7&lt;&gt;"bitte hier auswählen",$I$18="ändern",$O$18&lt;&gt;"bitte hier auswählen",$O$20&lt;&gt;"bitte hier auswählen",$O$20&lt;&gt;"keine")</formula>
    </cfRule>
  </conditionalFormatting>
  <conditionalFormatting sqref="O23">
    <cfRule type="expression" dxfId="78" priority="61">
      <formula>AND($N$7&lt;&gt;"bitte hier auswählen",$I$18="ändern",$O$24&lt;&gt;"bitte hier auswählen")</formula>
    </cfRule>
    <cfRule type="expression" dxfId="77" priority="744">
      <formula>AND($N$7&lt;&gt;"bitte hier auswählen",$I$18="ändern",$O$18&lt;&gt;"bitte hier auswählen",$O$20&lt;&gt;"bitte hier auswählen",$O$22&lt;&gt;"bitte hier auswählen",$O$22&lt;&gt;"keine")</formula>
    </cfRule>
  </conditionalFormatting>
  <conditionalFormatting sqref="O25">
    <cfRule type="expression" dxfId="76" priority="59">
      <formula>AND($N$7&lt;&gt;"bitte hier auswählen",$I$18="ändern",$O$26&lt;&gt;"bitte hier auswählen")</formula>
    </cfRule>
    <cfRule type="expression" dxfId="75" priority="745">
      <formula>AND($N$7&lt;&gt;"bitte hier auswählen",$I$18="ändern",$O$18&lt;&gt;"bitte hier auswählen",$O$20&lt;&gt;"bitte hier auswählen",$O$22&lt;&gt;"bitte hier auswählen",$O$24&lt;&gt;"bitte hier auswählen",$O$24&lt;&gt;"keine")</formula>
    </cfRule>
  </conditionalFormatting>
  <conditionalFormatting sqref="O27">
    <cfRule type="expression" dxfId="74" priority="57">
      <formula>AND($N$7&lt;&gt;"bitte hier auswählen",$I$18="ändern",$O$28&lt;&gt;"bitte hier auswählen")</formula>
    </cfRule>
    <cfRule type="expression" dxfId="73" priority="746">
      <formula>AND($N$7&lt;&gt;"bitte hier auswählen",$I$18="ändern",$O$18&lt;&gt;"bitte hier auswählen",$O$20&lt;&gt;"bitte hier auswählen",$O$22&lt;&gt;"bitte hier auswählen",$O$24&lt;&gt;"bitte hier auswählen",$O$26&lt;&gt;"bitte hier auswählen",$O$26&lt;&gt;"keine")</formula>
    </cfRule>
  </conditionalFormatting>
  <conditionalFormatting sqref="B17:H18">
    <cfRule type="expression" dxfId="72" priority="66">
      <formula>$N$7&lt;&gt;"bitte hier auswählen"</formula>
    </cfRule>
  </conditionalFormatting>
  <conditionalFormatting sqref="E21:H22">
    <cfRule type="expression" dxfId="71" priority="53">
      <formula>AND($N$7&lt;&gt;"bitte hier auswählen",$I$18&lt;&gt;"bitte hier auswählen",$B$21&lt;&gt;"Präsidium bitte hier auswählen",$B$26="privat")</formula>
    </cfRule>
  </conditionalFormatting>
  <conditionalFormatting sqref="I21:M21">
    <cfRule type="expression" dxfId="70" priority="52">
      <formula>AND($N$7&lt;&gt;"bitte hier auswählen",$I$18&lt;&gt;"bitte hier auswählen",$B$21&lt;&gt;"Präsidium bitte hier auswählen",$B$26="privat")</formula>
    </cfRule>
  </conditionalFormatting>
  <conditionalFormatting sqref="I22:M22">
    <cfRule type="expression" dxfId="69" priority="51">
      <formula>AND($N$7&lt;&gt;"bitte hier auswählen",$I$18&lt;&gt;"bitte hier auswählen",$B$21&lt;&gt;"Präsidium bitte hier auswählen",$B$26="privat")</formula>
    </cfRule>
  </conditionalFormatting>
  <conditionalFormatting sqref="B24:C25">
    <cfRule type="expression" dxfId="68" priority="50">
      <formula>AND($N$7&lt;&gt;"bitte hier auswählen",$I$18&lt;&gt;"bitte hier auswählen",$B$21&lt;&gt;"Präsidium bitte hier auswählen",$B$26="privat")</formula>
    </cfRule>
  </conditionalFormatting>
  <conditionalFormatting sqref="E27:J27 E24:G24 J24 K30:N31 F30:I31 B30:D31 H34:J35">
    <cfRule type="expression" dxfId="67" priority="726">
      <formula>AND($B$26="polizei",$N$7&lt;&gt;"bitte hier auswählen",$I$18&lt;&gt;"bitte hier auswählen",$B$21&lt;&gt;"Präsidium bitte hier auswählen")</formula>
    </cfRule>
  </conditionalFormatting>
  <conditionalFormatting sqref="K27:L27 H24:I24 K24:L24 K32:N32 F32:I32 B32:D32 H36:I41">
    <cfRule type="expression" dxfId="66" priority="727">
      <formula>AND($B$26="polizei",$N$7&lt;&gt;"bitte hier auswählen",$I$18&lt;&gt;"bitte hier auswählen",$B$21&lt;&gt;"Präsidium bitte hier auswählen")</formula>
    </cfRule>
  </conditionalFormatting>
  <conditionalFormatting sqref="B41:D42">
    <cfRule type="expression" dxfId="65" priority="9">
      <formula>AND($B$26="privat",$N$7&lt;&gt;"bitte hier auswählen",$I$18&lt;&gt;"bitte hier auswählen",$B$21&lt;&gt;"Präsidium bitte hier auswählen")</formula>
    </cfRule>
  </conditionalFormatting>
  <conditionalFormatting sqref="B43:D43">
    <cfRule type="expression" dxfId="64" priority="10">
      <formula>AND($B$26="privat",$N$7&lt;&gt;"bitte hier auswählen",$I$18&lt;&gt;"bitte hier auswählen",$B$21&lt;&gt;"Präsidium bitte hier auswählen")</formula>
    </cfRule>
  </conditionalFormatting>
  <conditionalFormatting sqref="J10:O10 J12:O12 J14:O14">
    <cfRule type="expression" dxfId="63" priority="8">
      <formula>$N$7="bitte hier auswählen"</formula>
    </cfRule>
  </conditionalFormatting>
  <dataValidations xWindow="928" yWindow="643" count="6">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15:O15">
      <formula1>N7="nein"</formula1>
    </dataValidation>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9:O9">
      <formula1>N7="nein"</formula1>
    </dataValidation>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11:O11">
      <formula1>N7="nein"</formula1>
    </dataValidation>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13:O13">
      <formula1>N7="nein"</formula1>
    </dataValidation>
    <dataValidation type="custom" allowBlank="1" showInputMessage="1" showErrorMessage="1" errorTitle="Eingabe aktuell nicht möglich " error="In diesem Feld ist eine Eingabe nur möglich, wenn ihr Transport privat abgesichert werden soll. Wählen Sie dazu bitte im Feld &quot;private Absicherung oder durch die Polizei?&quot; &gt;privat&lt;" sqref="B39:D39">
      <formula1>B26="privat"</formula1>
    </dataValidation>
    <dataValidation type="custom" allowBlank="1" showInputMessage="1" showErrorMessage="1" errorTitle="Eingabe aktuell nicht möglich" error="In diesem Feld ist eine Eingabe nur möglich, wenn ihr Transport privat abgesichert werden soll. Wählen Sie dazu bitte im Feld &quot;private Absicherung oder durch die Polizei?&quot; &gt;privat&lt;" sqref="B43:D43">
      <formula1>B26="privat"</formula1>
    </dataValidation>
  </dataValidations>
  <pageMargins left="0.7" right="0.7" top="0.78740157499999996" bottom="0.78740157499999996" header="0.3" footer="0.3"/>
  <pageSetup paperSize="9" scale="59"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expression" priority="16" id="{5584BA5C-023F-49FB-9794-84A45B07495D}">
            <xm:f>AND($B$26="privat",$N$7&lt;&gt;"bitte hier auswählen",$I$18&lt;&gt;"bitte hier auswählen",$B$21&lt;&gt;"Präsidium bitte hier auswählen",$F$36&lt;&gt;"",OR(Hilfstabelle!$H$12,Hilfstabelle!$H$11))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H36:I36</xm:sqref>
        </x14:conditionalFormatting>
        <x14:conditionalFormatting xmlns:xm="http://schemas.microsoft.com/office/excel/2006/main">
          <x14:cfRule type="expression" priority="15" id="{86B01FF8-9255-4C73-9F2B-BAB081EBDB22}">
            <xm:f>AND($B$26="privat",$N$7&lt;&gt;"bitte hier auswählen",$I$18&lt;&gt;"bitte hier auswählen",$B$21&lt;&gt;"Präsidium bitte hier auswählen",$F$37&lt;&gt;"",OR(Hilfstabelle!$H$12,Hilfstabelle!$H$11))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H37:I37</xm:sqref>
        </x14:conditionalFormatting>
        <x14:conditionalFormatting xmlns:xm="http://schemas.microsoft.com/office/excel/2006/main">
          <x14:cfRule type="expression" priority="14" id="{FBABEDC8-D418-4AF4-A977-F75662E7A4EC}">
            <xm:f>AND($B$26="privat",$N$7&lt;&gt;"bitte hier auswählen",$I$18&lt;&gt;"bitte hier auswählen",$B$21&lt;&gt;"Präsidium bitte hier auswählen",$F$38&lt;&gt;"",OR(Hilfstabelle!$H$12,Hilfstabelle!$H$11))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H38:I38</xm:sqref>
        </x14:conditionalFormatting>
        <x14:conditionalFormatting xmlns:xm="http://schemas.microsoft.com/office/excel/2006/main">
          <x14:cfRule type="expression" priority="13" id="{043A91ED-57AB-4FDE-9903-769A41A4E023}">
            <xm:f>AND($B$26="privat",$N$7&lt;&gt;"bitte hier auswählen",$I$18&lt;&gt;"bitte hier auswählen",$B$21&lt;&gt;"Präsidium bitte hier auswählen",$F$39&lt;&gt;"",OR(Hilfstabelle!$H$12,Hilfstabelle!$H$11))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H39:I39</xm:sqref>
        </x14:conditionalFormatting>
        <x14:conditionalFormatting xmlns:xm="http://schemas.microsoft.com/office/excel/2006/main">
          <x14:cfRule type="expression" priority="12" id="{DA3463E4-2864-47BE-8929-88E3BC44B5AF}">
            <xm:f>AND($B$26="privat",$N$7&lt;&gt;"bitte hier auswählen",$I$18&lt;&gt;"bitte hier auswählen",$B$21&lt;&gt;"Präsidium bitte hier auswählen",$F$40&lt;&gt;"",OR(Hilfstabelle!$H$12,Hilfstabelle!$H$11))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H40:I40</xm:sqref>
        </x14:conditionalFormatting>
        <x14:conditionalFormatting xmlns:xm="http://schemas.microsoft.com/office/excel/2006/main">
          <x14:cfRule type="expression" priority="11" id="{3C7E04CE-5534-4077-877A-04F0412663FC}">
            <xm:f>AND($B$26="privat",$N$7&lt;&gt;"bitte hier auswählen",$I$18&lt;&gt;"bitte hier auswählen",$B$21&lt;&gt;"Präsidium bitte hier auswählen",$F$41&lt;&gt;"",OR(Hilfstabelle!$H$12,Hilfstabelle!$H$11))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H41:I41</xm:sqref>
        </x14:conditionalFormatting>
        <x14:conditionalFormatting xmlns:xm="http://schemas.microsoft.com/office/excel/2006/main">
          <x14:cfRule type="expression" priority="638" id="{C1F7079C-61C7-4FE2-AE77-F762D7058FC5}">
            <xm:f>AND($N$7&lt;&gt;"bitte hier auswählen",$I$18&lt;&gt;"bitte hier auswählen",$B$21&lt;&gt;"Präsidium bitte hier auswählen",$B$26="privat",$H$36&lt;&gt;"",$K$36&lt;&gt;"bitte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J36</xm:sqref>
        </x14:conditionalFormatting>
        <x14:conditionalFormatting xmlns:xm="http://schemas.microsoft.com/office/excel/2006/main">
          <x14:cfRule type="expression" priority="672" id="{6BF01ABB-35F9-43B1-BB81-4308E1682479}">
            <xm:f>AND($N$7&lt;&gt;"bitte hier auswählen",$I$18&lt;&gt;"bitte hier auswählen",$B$21&lt;&gt;"Präsidium bitte hier auswählen",$B$26="privat",$H$37&lt;&gt;"",$K$37&lt;&gt;"bitte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J37</xm:sqref>
        </x14:conditionalFormatting>
        <x14:conditionalFormatting xmlns:xm="http://schemas.microsoft.com/office/excel/2006/main">
          <x14:cfRule type="expression" priority="674" id="{F525FE46-69F2-4FC9-8C29-362E1EC9B372}">
            <xm:f>AND($N$7&lt;&gt;"bitte hier auswählen",$I$18&lt;&gt;"bitte hier auswählen",$B$21&lt;&gt;"Präsidium bitte hier auswählen",$B$26="privat",$H$38&lt;&gt;"",$K$38&lt;&gt;"bitte wählen",Hilfstabelle!$H$13)</xm:f>
            <x14:dxf>
              <font>
                <strike/>
                <color rgb="FFFF0000"/>
              </font>
              <fill>
                <patternFill>
                  <bgColor rgb="FFFFFF00"/>
                </patternFill>
              </fill>
              <border>
                <left style="thin">
                  <color auto="1"/>
                </left>
                <right style="thin">
                  <color auto="1"/>
                </right>
                <top style="thin">
                  <color auto="1"/>
                </top>
                <bottom style="thin">
                  <color auto="1"/>
                </bottom>
              </border>
            </x14:dxf>
          </x14:cfRule>
          <xm:sqref>J38</xm:sqref>
        </x14:conditionalFormatting>
        <x14:conditionalFormatting xmlns:xm="http://schemas.microsoft.com/office/excel/2006/main">
          <x14:cfRule type="expression" priority="676" id="{AF5CFDE6-6464-434A-9C84-643CF7947EFB}">
            <xm:f>AND($N$7&lt;&gt;"bitte hier auswählen",$I$18&lt;&gt;"bitte hier auswählen",$B$21&lt;&gt;"Präsidium bitte hier auswählen",$B$26="privat",$H$39&lt;&gt;"",$K$39&lt;&gt;"bitte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678" id="{B8BE0A1A-894E-47A8-B53F-82AF9DDE8567}">
            <xm:f>AND($N$7&lt;&gt;"bitte hier auswählen",$I$18&lt;&gt;"bitte hier auswählen",$B$21&lt;&gt;"Präsidium bitte hier auswählen",$B$26="privat",$H$40&lt;&gt;"",$K$40&lt;&gt;"bitte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J40</xm:sqref>
        </x14:conditionalFormatting>
        <x14:conditionalFormatting xmlns:xm="http://schemas.microsoft.com/office/excel/2006/main">
          <x14:cfRule type="expression" priority="680" id="{CC016816-2C54-4A2F-B2C1-C7BC28896FE5}">
            <xm:f>AND($N$7&lt;&gt;"bitte hier auswählen",$I$18&lt;&gt;"bitte hier auswählen",$B$21&lt;&gt;"Präsidium bitte hier auswählen",$B$26="privat",$H$41&lt;&gt;"",$K$41&lt;&gt;"bitte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J41</xm:sqref>
        </x14:conditionalFormatting>
        <x14:conditionalFormatting xmlns:xm="http://schemas.microsoft.com/office/excel/2006/main">
          <x14:cfRule type="expression" priority="684" id="{F7228B95-3B09-47AF-9609-E25CEC84EA73}">
            <xm:f>AND($H$36&lt;&gt;"",Hilfstabelle!$H$13,$I$18="ändern")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K36</xm:sqref>
        </x14:conditionalFormatting>
        <x14:conditionalFormatting xmlns:xm="http://schemas.microsoft.com/office/excel/2006/main">
          <x14:cfRule type="expression" priority="685" id="{865FA74C-4183-4B23-B1CA-E293A14FC128}">
            <xm:f>AND($N$7&lt;&gt;"bitte hier auswählen",$I$18="ändern",Hilfstabelle!$H$13,$B$21&lt;&gt;"Präsidium bitte hier auswählen")</xm:f>
            <x14:dxf>
              <font>
                <color theme="0"/>
              </font>
              <fill>
                <patternFill>
                  <bgColor rgb="FF92D050"/>
                </patternFill>
              </fill>
            </x14:dxf>
          </x14:cfRule>
          <xm:sqref>K34</xm:sqref>
        </x14:conditionalFormatting>
        <x14:conditionalFormatting xmlns:xm="http://schemas.microsoft.com/office/excel/2006/main">
          <x14:cfRule type="expression" priority="686" id="{242D5C17-B658-4280-A3E3-A3DBC1D20193}">
            <xm:f>AND($N$7&lt;&gt;"bitte hier auswählen",$I$18="ändern",Hilfstabelle!$H$13,$B$21&lt;&gt;"Präsidium bitte hier auswählen")</xm:f>
            <x14:dxf>
              <font>
                <color theme="0"/>
              </font>
              <fill>
                <patternFill>
                  <bgColor rgb="FF92D050"/>
                </patternFill>
              </fill>
              <border>
                <left/>
                <right/>
                <top/>
                <bottom/>
                <vertical/>
                <horizontal/>
              </border>
            </x14:dxf>
          </x14:cfRule>
          <xm:sqref>K35</xm:sqref>
        </x14:conditionalFormatting>
        <x14:conditionalFormatting xmlns:xm="http://schemas.microsoft.com/office/excel/2006/main">
          <x14:cfRule type="expression" priority="649" id="{7474ACC7-3B39-4E10-AD15-C299D8BA8819}">
            <xm:f>AND($H$37&lt;&gt;"",Hilfstabelle!$H$13,$I$18="ändern")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K37</xm:sqref>
        </x14:conditionalFormatting>
        <x14:conditionalFormatting xmlns:xm="http://schemas.microsoft.com/office/excel/2006/main">
          <x14:cfRule type="expression" priority="688" id="{7AFF6F73-9C19-48AA-B8A9-FB4B78F562D3}">
            <xm:f>AND($H$38&lt;&gt;"",Hilfstabelle!$H$13,$I$18="ändern")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K38</xm:sqref>
        </x14:conditionalFormatting>
        <x14:conditionalFormatting xmlns:xm="http://schemas.microsoft.com/office/excel/2006/main">
          <x14:cfRule type="expression" priority="689" id="{D891D478-09A6-4201-906C-5DDE8B09A362}">
            <xm:f>AND($H$39&lt;&gt;"",Hilfstabelle!$H$13,$I$18="ändern")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K39</xm:sqref>
        </x14:conditionalFormatting>
        <x14:conditionalFormatting xmlns:xm="http://schemas.microsoft.com/office/excel/2006/main">
          <x14:cfRule type="expression" priority="690" id="{E6A53585-215A-48C7-A0EB-80E3217BA08C}">
            <xm:f>AND($H$40&lt;&gt;"",Hilfstabelle!$H$13,$I$18="ändern")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K40</xm:sqref>
        </x14:conditionalFormatting>
        <x14:conditionalFormatting xmlns:xm="http://schemas.microsoft.com/office/excel/2006/main">
          <x14:cfRule type="expression" priority="691" id="{227D1D80-BFD6-4351-A6E0-99B34639DD3B}">
            <xm:f>AND($H$41&lt;&gt;"",Hilfstabelle!$H$13,$I$18="ändern")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K41</xm:sqref>
        </x14:conditionalFormatting>
        <x14:conditionalFormatting xmlns:xm="http://schemas.microsoft.com/office/excel/2006/main">
          <x14:cfRule type="expression" priority="692" id="{2B94BE59-AAE3-4675-9F68-67A7B6B0957F}">
            <xm:f>AND($N$7&lt;&gt;"bitte hier auswählen",$I$18="ändern",OR(Hilfstabelle!$H$12,Hilfstabelle!$H$11))</xm:f>
            <x14:dxf>
              <font>
                <color theme="0"/>
              </font>
              <fill>
                <patternFill>
                  <bgColor rgb="FF92D050"/>
                </patternFill>
              </fill>
              <border>
                <left/>
                <right/>
                <top/>
                <bottom/>
                <vertical/>
                <horizontal/>
              </border>
            </x14:dxf>
          </x14:cfRule>
          <xm:sqref>F34:G35</xm:sqref>
        </x14:conditionalFormatting>
        <x14:conditionalFormatting xmlns:xm="http://schemas.microsoft.com/office/excel/2006/main">
          <x14:cfRule type="expression" priority="693" id="{EBC8D8E5-092F-4DF5-AE4E-C4BC0D3BE859}">
            <xm:f>AND($N$7&lt;&gt;"bitte hier auswählen",$I$18="ändern",OR(Hilfstabelle!$H$12,Hilfstabelle!$H$11),$H$36&lt;&gt;"")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F36:G36</xm:sqref>
        </x14:conditionalFormatting>
        <x14:conditionalFormatting xmlns:xm="http://schemas.microsoft.com/office/excel/2006/main">
          <x14:cfRule type="expression" priority="666" id="{177148DF-8D7A-48A3-9FF5-FF10DF1D35ED}">
            <xm:f>AND($B$26="polizei",$N$7&lt;&gt;"bitte hier auswählen",$I$18&lt;&gt;"bitte hier auswählen",$B$21&lt;&gt;"Präsidium bitte hier auswählen",$F$36&lt;&gt;"",OR(Hilfstabelle!$H$12,Hilfstabelle!$H$11))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H36:I36</xm:sqref>
        </x14:conditionalFormatting>
        <x14:conditionalFormatting xmlns:xm="http://schemas.microsoft.com/office/excel/2006/main">
          <x14:cfRule type="expression" priority="694" id="{B1414788-D36A-4A2C-A2E0-245C72CB4620}">
            <xm:f>AND($B$26="polizei",$N$7&lt;&gt;"bitte hier auswählen",$I$18&lt;&gt;"bitte hier auswählen",$B$21&lt;&gt;"Präsidium bitte hier auswählen",$F$37&lt;&gt;"",OR(Hilfstabelle!$H$12,Hilfstabelle!$H$11))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H37:I37</xm:sqref>
        </x14:conditionalFormatting>
        <x14:conditionalFormatting xmlns:xm="http://schemas.microsoft.com/office/excel/2006/main">
          <x14:cfRule type="expression" priority="695" id="{625342E3-31BD-4973-BD99-891B356F8781}">
            <xm:f>AND($B$26="polizei",$N$7&lt;&gt;"bitte hier auswählen",$I$18&lt;&gt;"bitte hier auswählen",$B$21&lt;&gt;"Präsidium bitte hier auswählen",$F$38&lt;&gt;"",OR(Hilfstabelle!$H$12,Hilfstabelle!$H$11))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H38:I38</xm:sqref>
        </x14:conditionalFormatting>
        <x14:conditionalFormatting xmlns:xm="http://schemas.microsoft.com/office/excel/2006/main">
          <x14:cfRule type="expression" priority="696" id="{934E55F3-92FF-4491-B593-1A74363CB5A9}">
            <xm:f>AND($B$26="polizei",$N$7&lt;&gt;"bitte hier auswählen",$I$18&lt;&gt;"bitte hier auswählen",$B$21&lt;&gt;"Präsidium bitte hier auswählen",$F$39&lt;&gt;"",OR(Hilfstabelle!$H$12,Hilfstabelle!$H$11))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H39:I39</xm:sqref>
        </x14:conditionalFormatting>
        <x14:conditionalFormatting xmlns:xm="http://schemas.microsoft.com/office/excel/2006/main">
          <x14:cfRule type="expression" priority="697" id="{810C8CA4-12B5-48FA-BCB8-55BCEF6CD18E}">
            <xm:f>AND($B$26="polizei",$N$7&lt;&gt;"bitte hier auswählen",$I$18&lt;&gt;"bitte hier auswählen",$B$21&lt;&gt;"Präsidium bitte hier auswählen",$F$40&lt;&gt;"",OR(Hilfstabelle!$H$12,Hilfstabelle!$H$11))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H40:I40</xm:sqref>
        </x14:conditionalFormatting>
        <x14:conditionalFormatting xmlns:xm="http://schemas.microsoft.com/office/excel/2006/main">
          <x14:cfRule type="expression" priority="698" id="{92CA2B88-E60A-4116-B80B-CEBC010F5E33}">
            <xm:f>AND($B$26="polizei",$N$7&lt;&gt;"bitte hier auswählen",$I$18&lt;&gt;"bitte hier auswählen",$B$21&lt;&gt;"Präsidium bitte hier auswählen",$F$41&lt;&gt;"",OR(Hilfstabelle!$H$12,Hilfstabelle!$H$11))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H41:I41</xm:sqref>
        </x14:conditionalFormatting>
        <x14:conditionalFormatting xmlns:xm="http://schemas.microsoft.com/office/excel/2006/main">
          <x14:cfRule type="expression" priority="700" id="{A33C9EC8-3419-45D4-9AE1-1527DB6387FB}">
            <xm:f>AND($B$26=$N$7&lt;&gt;"bitte hier auswählen",$I$18="ändern",Hilfstabelle!$H$9,$B$21&lt;&gt;"Präsidium bitte hier auswählen")</xm:f>
            <x14:dxf>
              <font>
                <color theme="0"/>
              </font>
              <fill>
                <patternFill>
                  <bgColor rgb="FF92D050"/>
                </patternFill>
              </fill>
              <border>
                <left/>
                <right/>
                <top/>
                <bottom/>
                <vertical/>
                <horizontal/>
              </border>
            </x14:dxf>
          </x14:cfRule>
          <xm:sqref>E25:G25 J25</xm:sqref>
        </x14:conditionalFormatting>
        <x14:conditionalFormatting xmlns:xm="http://schemas.microsoft.com/office/excel/2006/main">
          <x14:cfRule type="expression" priority="702" id="{45EEE4E0-DA67-4545-B995-4D8A941B1794}">
            <xm:f>AND($B$26=$N$7&lt;&gt;"bitte hier auswählen",$I$18="ändern",Hilfstabelle!$H$9,$B$21&lt;&gt;"Präsidium bitte hier auswählen")</xm:f>
            <x14:dxf>
              <font>
                <color theme="0"/>
              </font>
              <fill>
                <patternFill>
                  <bgColor rgb="FF92D050"/>
                </patternFill>
              </fill>
              <border>
                <left style="thin">
                  <color auto="1"/>
                </left>
                <right style="thin">
                  <color auto="1"/>
                </right>
                <top style="thin">
                  <color auto="1"/>
                </top>
                <bottom style="thin">
                  <color auto="1"/>
                </bottom>
                <vertical/>
                <horizontal/>
              </border>
            </x14:dxf>
          </x14:cfRule>
          <xm:sqref>H25:I25 K25:L25</xm:sqref>
        </x14:conditionalFormatting>
        <x14:conditionalFormatting xmlns:xm="http://schemas.microsoft.com/office/excel/2006/main">
          <x14:cfRule type="expression" priority="704" id="{04B8B023-81FA-4694-9047-2198F2F21FF4}">
            <xm:f>AND($B$26=$N$7&lt;&gt;"bitte hier auswählen",$I$18="ändern",Hilfstabelle!$H$10,$B$21&lt;&gt;"Präsidium bitte hier auswählen")</xm:f>
            <x14:dxf>
              <font>
                <color theme="0"/>
              </font>
              <fill>
                <patternFill>
                  <bgColor rgb="FF92D050"/>
                </patternFill>
              </fill>
              <border>
                <left/>
                <right/>
                <top/>
                <bottom/>
                <vertical/>
                <horizontal/>
              </border>
            </x14:dxf>
          </x14:cfRule>
          <xm:sqref>E28:J28</xm:sqref>
        </x14:conditionalFormatting>
        <x14:conditionalFormatting xmlns:xm="http://schemas.microsoft.com/office/excel/2006/main">
          <x14:cfRule type="expression" priority="705" id="{9C205761-D107-4F85-AEF3-4976AAA9B374}">
            <xm:f>AND($N$7&lt;&gt;"bitte hier auswählen",$I$18="ändern",Hilfstabelle!$H$14,$B$21&lt;&gt;"Präsidium bitte hier auswählen")</xm:f>
            <x14:dxf>
              <font>
                <color theme="0"/>
              </font>
              <fill>
                <patternFill>
                  <bgColor rgb="FF92D050"/>
                </patternFill>
              </fill>
              <border>
                <left/>
                <right/>
                <top/>
                <bottom/>
                <vertical/>
                <horizontal/>
              </border>
            </x14:dxf>
          </x14:cfRule>
          <xm:sqref>B33:D34</xm:sqref>
        </x14:conditionalFormatting>
        <x14:conditionalFormatting xmlns:xm="http://schemas.microsoft.com/office/excel/2006/main">
          <x14:cfRule type="expression" priority="706" id="{8EF7F2F1-7A96-4CE6-8A3C-D58EF57903AC}">
            <xm:f>AND($N$7&lt;&gt;"bitte hier auswählen",$I$18="ändern",Hilfstabelle!$H$14,$B$21&lt;&gt;"Präsidium bitte hier auswählen")</xm:f>
            <x14:dxf>
              <font>
                <color theme="0"/>
              </font>
              <fill>
                <patternFill>
                  <bgColor rgb="FF92D050"/>
                </patternFill>
              </fill>
              <border>
                <left style="thin">
                  <color auto="1"/>
                </left>
                <right style="thin">
                  <color auto="1"/>
                </right>
                <top style="thin">
                  <color auto="1"/>
                </top>
                <bottom style="thin">
                  <color auto="1"/>
                </bottom>
                <vertical/>
                <horizontal/>
              </border>
            </x14:dxf>
          </x14:cfRule>
          <xm:sqref>B35:D35</xm:sqref>
        </x14:conditionalFormatting>
        <x14:conditionalFormatting xmlns:xm="http://schemas.microsoft.com/office/excel/2006/main">
          <x14:cfRule type="expression" priority="24" id="{8214D28F-42D0-497A-AA49-8CBB22657B35}">
            <xm:f>AND($B$26="privat",$N$7&lt;&gt;"bitte hier auswählen",$I$18="ändern",Hilfstabelle!$H$14,$B$21&lt;&gt;"Präsidium bitte hier auswählen")</xm:f>
            <x14:dxf>
              <font>
                <strike/>
                <color rgb="FFFF0000"/>
              </font>
              <fill>
                <patternFill>
                  <bgColor rgb="FFFFFF00"/>
                </patternFill>
              </fill>
              <border>
                <left/>
                <right/>
                <top/>
                <bottom/>
                <vertical/>
                <horizontal/>
              </border>
            </x14:dxf>
          </x14:cfRule>
          <x14:cfRule type="expression" priority="707" id="{78567B7D-BDAB-4F56-90F2-61A1E6AC3888}">
            <xm:f>AND($B$26="polizei",$N$7&lt;&gt;"bitte hier auswählen",$I$18="ändern",Hilfstabelle!$H$14,$B$21&lt;&gt;"Präsidium bitte hier auswählen")</xm:f>
            <x14:dxf>
              <font>
                <strike/>
                <color rgb="FFFF0000"/>
              </font>
              <fill>
                <patternFill>
                  <bgColor theme="4" tint="0.39994506668294322"/>
                </patternFill>
              </fill>
              <border>
                <left/>
                <right/>
                <top/>
                <bottom/>
                <vertical/>
                <horizontal/>
              </border>
            </x14:dxf>
          </x14:cfRule>
          <xm:sqref>B30:D31</xm:sqref>
        </x14:conditionalFormatting>
        <x14:conditionalFormatting xmlns:xm="http://schemas.microsoft.com/office/excel/2006/main">
          <x14:cfRule type="expression" priority="23" id="{9AB85E1E-EF06-4F29-9D5D-435142DFBB92}">
            <xm:f>AND($B$26="privat",$N$7&lt;&gt;"bitte hier auswählen",$I$18="ändern",Hilfstabelle!$H$14,$B$21&lt;&gt;"Präsidium bitte hier auswählen")</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14:cfRule type="expression" priority="708" id="{36A43E9A-465B-42B9-AB77-18CBDAAD8F04}">
            <xm:f>AND($B$26="polizei",$N$7&lt;&gt;"bitte hier auswählen",$I$18="ändern",Hilfstabelle!$H$14,$B$21&lt;&gt;"Präsidium bitte hier auswählen")</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B32:D32</xm:sqref>
        </x14:conditionalFormatting>
        <x14:conditionalFormatting xmlns:xm="http://schemas.microsoft.com/office/excel/2006/main">
          <x14:cfRule type="expression" priority="41" id="{5C7C9B21-8DFB-4A98-AD51-A7A43F5CA2D1}">
            <xm:f>AND($N$7&lt;&gt;"bitte hier auswählen",$I$18&lt;&gt;"bitte hier auswählen",$B$21&lt;&gt;"Präsidium bitte hier auswählen",$B$26="Polizei",$H$36&lt;&gt;"",$K$36&lt;&gt;"bitte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J36</xm:sqref>
        </x14:conditionalFormatting>
        <x14:conditionalFormatting xmlns:xm="http://schemas.microsoft.com/office/excel/2006/main">
          <x14:cfRule type="expression" priority="39" id="{983BDB0E-CE15-4AF7-93C0-7D5740631138}">
            <xm:f>AND($N$7&lt;&gt;"bitte hier auswählen",$I$18&lt;&gt;"bitte hier auswählen",$B$21&lt;&gt;"Präsidium bitte hier auswählen",$B$26="Polizei",$H$37&lt;&gt;"",$K$37&lt;&gt;"bitte wählen",Hilfstabelle!$H$13)</xm:f>
            <x14:dxf>
              <font>
                <strike/>
                <color rgb="FFFF0000"/>
              </font>
              <fill>
                <patternFill>
                  <bgColor theme="4" tint="0.39994506668294322"/>
                </patternFill>
              </fill>
              <border>
                <left style="thin">
                  <color theme="1"/>
                </left>
                <right style="thin">
                  <color theme="1"/>
                </right>
                <top style="thin">
                  <color theme="1"/>
                </top>
                <bottom style="thin">
                  <color theme="1"/>
                </bottom>
                <vertical/>
                <horizontal/>
              </border>
            </x14:dxf>
          </x14:cfRule>
          <xm:sqref>J37</xm:sqref>
        </x14:conditionalFormatting>
        <x14:conditionalFormatting xmlns:xm="http://schemas.microsoft.com/office/excel/2006/main">
          <x14:cfRule type="expression" priority="35" id="{01DE638C-5D58-4A90-82E6-39A0A4DFA212}">
            <xm:f>AND($N$7&lt;&gt;"bitte hier auswählen",$I$18&lt;&gt;"bitte hier auswählen",$B$21&lt;&gt;"Präsidium bitte hier auswählen",$B$26="Polizei",$H$38&lt;&gt;"",$K$38&lt;&gt;"bitte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J38</xm:sqref>
        </x14:conditionalFormatting>
        <x14:conditionalFormatting xmlns:xm="http://schemas.microsoft.com/office/excel/2006/main">
          <x14:cfRule type="expression" priority="32" id="{D8D9C82D-CEDA-4EC2-96AD-93FDDAA71BFB}">
            <xm:f>AND($N$7&lt;&gt;"bitte hier auswählen",$I$18&lt;&gt;"bitte hier auswählen",$B$21&lt;&gt;"Präsidium bitte hier auswählen",$B$26="Polizei",$H$39&lt;&gt;"",$K$39&lt;&gt;"bitte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29" id="{62CCA810-95B8-402E-92A2-A4B1B1C5D08A}">
            <xm:f>AND($N$7&lt;&gt;"bitte hier auswählen",$I$18&lt;&gt;"bitte hier auswählen",$B$21&lt;&gt;"Präsidium bitte hier auswählen",$B$26="Polizei",$H$40&lt;&gt;"",$K$40&lt;&gt;"bitte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J40</xm:sqref>
        </x14:conditionalFormatting>
        <x14:conditionalFormatting xmlns:xm="http://schemas.microsoft.com/office/excel/2006/main">
          <x14:cfRule type="expression" priority="26" id="{7AC3C21B-9241-4DF7-B64C-A871B48A9962}">
            <xm:f>AND($N$7&lt;&gt;"bitte hier auswählen",$I$18&lt;&gt;"bitte hier auswählen",$B$21&lt;&gt;"Präsidium bitte hier auswählen",$B$26="Polizei",$H$41&lt;&gt;"",$K$41&lt;&gt;"bitte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J41</xm:sqref>
        </x14:conditionalFormatting>
        <x14:conditionalFormatting xmlns:xm="http://schemas.microsoft.com/office/excel/2006/main">
          <x14:cfRule type="expression" priority="715" id="{B169C10B-04C2-4D80-AC21-8D53CF6B97DA}">
            <xm:f>AND($N$7&lt;&gt;"bitte hier auswählen",$I$18="ändern",OR(Hilfstabelle!$H$12,Hilfstabelle!$H$11),$B$26="Polizei")</xm:f>
            <x14:dxf>
              <font>
                <color rgb="FFFF0000"/>
              </font>
              <fill>
                <patternFill>
                  <bgColor theme="4" tint="0.39994506668294322"/>
                </patternFill>
              </fill>
              <border>
                <left/>
                <right/>
                <top/>
                <bottom/>
                <vertical/>
                <horizontal/>
              </border>
            </x14:dxf>
          </x14:cfRule>
          <xm:sqref>H34:I35</xm:sqref>
        </x14:conditionalFormatting>
        <x14:conditionalFormatting xmlns:xm="http://schemas.microsoft.com/office/excel/2006/main">
          <x14:cfRule type="expression" priority="716" id="{D433AB1C-CB76-403E-8015-6E9DB8792649}">
            <xm:f>AND($N$7&lt;&gt;"bitte hier auswählen",$I$18="ändern",OR(Hilfstabelle!$H$12,Hilfstabelle!$H$11),$H$37&lt;&gt;"")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F37:G37</xm:sqref>
        </x14:conditionalFormatting>
        <x14:conditionalFormatting xmlns:xm="http://schemas.microsoft.com/office/excel/2006/main">
          <x14:cfRule type="expression" priority="717" id="{CCB142DF-E1D8-4E2E-B0C5-833E1FA4ABE1}">
            <xm:f>AND($N$7&lt;&gt;"bitte hier auswählen",$I$18="ändern",OR(Hilfstabelle!$H$12,Hilfstabelle!$H$11),$H$38&lt;&gt;"")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F38:G38</xm:sqref>
        </x14:conditionalFormatting>
        <x14:conditionalFormatting xmlns:xm="http://schemas.microsoft.com/office/excel/2006/main">
          <x14:cfRule type="expression" priority="718" id="{58B24EDA-B04A-443A-A41A-78DCFF6F96CB}">
            <xm:f>AND($N$7&lt;&gt;"bitte hier auswählen",$I$18="ändern",OR(Hilfstabelle!$H$12,Hilfstabelle!$H$11),$H$39&lt;&gt;"")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F39:G39</xm:sqref>
        </x14:conditionalFormatting>
        <x14:conditionalFormatting xmlns:xm="http://schemas.microsoft.com/office/excel/2006/main">
          <x14:cfRule type="expression" priority="719" id="{C28DC6A2-332B-44D3-9D09-652EAAA6FA6F}">
            <xm:f>AND($N$7&lt;&gt;"bitte hier auswählen",$I$18="ändern",OR(Hilfstabelle!$H$12,Hilfstabelle!$H$11),$H$40&lt;&gt;"")</xm:f>
            <x14:dxf>
              <font>
                <color theme="0"/>
              </font>
              <fill>
                <patternFill>
                  <bgColor rgb="FF92D050"/>
                </patternFill>
              </fill>
              <border>
                <left style="thin">
                  <color theme="1"/>
                </left>
                <right style="thin">
                  <color theme="1"/>
                </right>
                <top style="thin">
                  <color theme="1"/>
                </top>
                <bottom style="thin">
                  <color theme="1"/>
                </bottom>
                <vertical/>
                <horizontal/>
              </border>
            </x14:dxf>
          </x14:cfRule>
          <xm:sqref>F40:G40</xm:sqref>
        </x14:conditionalFormatting>
        <x14:conditionalFormatting xmlns:xm="http://schemas.microsoft.com/office/excel/2006/main">
          <x14:cfRule type="expression" priority="720" id="{4CBB6900-6BC5-4516-95F4-835D33C24470}">
            <xm:f>AND($N$7&lt;&gt;"bitte hier auswählen",$I$18="ändern",OR(Hilfstabelle!$H$12,Hilfstabelle!$H$11),$H$41&lt;&gt;"")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F41:G41</xm:sqref>
        </x14:conditionalFormatting>
        <x14:conditionalFormatting xmlns:xm="http://schemas.microsoft.com/office/excel/2006/main">
          <x14:cfRule type="expression" priority="47" id="{0A12E0F2-AD12-43BE-83FA-A6E1964A79E6}">
            <xm:f>AND($B$26="privat",$N$7&lt;&gt;"bitte hier auswählen",$I$18="ändern",Hilfstabelle!$H$9,$B$21&lt;&gt;"Präsidium bitte hier auswählen")</xm:f>
            <x14:dxf>
              <font>
                <strike/>
                <color rgb="FFFF0000"/>
              </font>
              <fill>
                <patternFill>
                  <bgColor rgb="FFFFFF00"/>
                </patternFill>
              </fill>
              <border>
                <left/>
                <right/>
                <top/>
                <bottom/>
                <vertical/>
                <horizontal/>
              </border>
            </x14:dxf>
          </x14:cfRule>
          <x14:cfRule type="expression" priority="622" id="{A498E459-FF8E-4950-B930-CB08BC64394B}">
            <xm:f>AND($B$26="polizei",$N$7&lt;&gt;"bitte hier auswählen",$I$18="ändern",Hilfstabelle!$H$9,$B$21&lt;&gt;"Präsidium bitte hier auswählen")</xm:f>
            <x14:dxf>
              <font>
                <strike/>
                <color rgb="FFFF0000"/>
              </font>
              <fill>
                <patternFill>
                  <bgColor theme="4" tint="0.39994506668294322"/>
                </patternFill>
              </fill>
              <border>
                <left/>
                <right/>
                <top/>
                <bottom/>
                <vertical/>
                <horizontal/>
              </border>
            </x14:dxf>
          </x14:cfRule>
          <xm:sqref>E24:G24 J24</xm:sqref>
        </x14:conditionalFormatting>
        <x14:conditionalFormatting xmlns:xm="http://schemas.microsoft.com/office/excel/2006/main">
          <x14:cfRule type="expression" priority="45" id="{7AC52113-1371-4034-A861-5B8DB2E5119B}">
            <xm:f>AND($B$26="privat",$N$7&lt;&gt;"bitte hier auswählen",$I$18="ändern",Hilfstabelle!$H$9,$B$21&lt;&gt;"Präsidium bitte hier auswählen")</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14:cfRule type="expression" priority="723" id="{52F86B78-CF6C-495B-8E88-5FA3F9E9603A}">
            <xm:f>AND($B$26="polizei",$N$7&lt;&gt;"bitte hier auswählen",$I$18="ändern",Hilfstabelle!$H$9,$B$21&lt;&gt;"Präsidium bitte hier auswählen")</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H24:I24 K24:L24</xm:sqref>
        </x14:conditionalFormatting>
        <x14:conditionalFormatting xmlns:xm="http://schemas.microsoft.com/office/excel/2006/main">
          <x14:cfRule type="expression" priority="725" id="{52F7306A-C861-4E4F-8B80-A833960F9E3B}">
            <xm:f>AND($B$26=$N$7&lt;&gt;"bitte hier auswählen",$I$18="ändern",Hilfstabelle!$H$10,$B$21&lt;&gt;"Präsidium bitte hier auswählen")</xm:f>
            <x14:dxf>
              <font>
                <color theme="0"/>
              </font>
              <fill>
                <patternFill>
                  <bgColor rgb="FF92D050"/>
                </patternFill>
              </fill>
              <border>
                <left style="thin">
                  <color theme="1"/>
                </left>
                <right style="thin">
                  <color theme="1"/>
                </right>
                <top style="thin">
                  <color theme="1"/>
                </top>
                <bottom style="thin">
                  <color theme="1"/>
                </bottom>
                <vertical/>
                <horizontal/>
              </border>
            </x14:dxf>
          </x14:cfRule>
          <xm:sqref>K28:L28</xm:sqref>
        </x14:conditionalFormatting>
        <x14:conditionalFormatting xmlns:xm="http://schemas.microsoft.com/office/excel/2006/main">
          <x14:cfRule type="expression" priority="44" id="{3E85EF50-921D-4FAF-8CA1-C5DD7634C09C}">
            <xm:f>AND($B$26="privat",$N$7&lt;&gt;"bitte hier auswählen",$I$18="ändern",Hilfstabelle!$H$10,$B$21&lt;&gt;"Präsidium bitte hier auswählen")</xm:f>
            <x14:dxf>
              <font>
                <strike/>
                <color rgb="FFFF0000"/>
              </font>
              <fill>
                <patternFill>
                  <bgColor rgb="FFFFFF00"/>
                </patternFill>
              </fill>
              <border>
                <left/>
                <right/>
                <top/>
                <bottom/>
                <vertical/>
                <horizontal/>
              </border>
            </x14:dxf>
          </x14:cfRule>
          <x14:cfRule type="expression" priority="721" id="{766BBA52-3EFA-46BD-9699-64ECFA00F435}">
            <xm:f>AND($B$26="polizei",$N$7&lt;&gt;"bitte hier auswählen",$I$18="ändern",Hilfstabelle!$H$10,$B$21&lt;&gt;"Präsidium bitte hier auswählen")</xm:f>
            <x14:dxf>
              <font>
                <strike/>
                <color rgb="FFFF0000"/>
              </font>
              <fill>
                <patternFill>
                  <bgColor theme="4" tint="0.39994506668294322"/>
                </patternFill>
              </fill>
              <border>
                <left/>
                <right/>
                <top/>
                <bottom/>
                <vertical/>
                <horizontal/>
              </border>
            </x14:dxf>
          </x14:cfRule>
          <xm:sqref>E27:J27</xm:sqref>
        </x14:conditionalFormatting>
        <x14:conditionalFormatting xmlns:xm="http://schemas.microsoft.com/office/excel/2006/main">
          <x14:cfRule type="expression" priority="43" id="{4A39DAEE-0A6E-4EB9-9F9D-9D6CEDA7B88D}">
            <xm:f>AND($B$26="privat",$N$7&lt;&gt;"bitte hier auswählen",$I$18="ändern",Hilfstabelle!$H$10,$B$21&lt;&gt;"Präsidium bitte hier auswählen")</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14:cfRule type="expression" priority="671" id="{D22BEE79-7FEA-4790-A614-47F0E1EDB0E9}">
            <xm:f>AND($B$26="polizei",$N$7&lt;&gt;"bitte hier auswählen",$I$18="ändern",Hilfstabelle!$H$10,$B$21&lt;&gt;"Präsidium bitte hier auswählen")</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K27:L27</xm:sqref>
        </x14:conditionalFormatting>
        <x14:conditionalFormatting xmlns:xm="http://schemas.microsoft.com/office/excel/2006/main">
          <x14:cfRule type="expression" priority="728" id="{815809BB-C510-4BE7-BC72-46EFA1D6CF93}">
            <xm:f>AND($N$7&lt;&gt;"bitte hier auswählen",$I$18="ändern",Hilfstabelle!$H$13,$B$21&lt;&gt;"Präsidium bitte hier auswählen",$B$26="Polizei")</xm:f>
            <x14:dxf>
              <font>
                <color rgb="FFFF0000"/>
              </font>
              <fill>
                <patternFill>
                  <bgColor theme="4" tint="0.39994506668294322"/>
                </patternFill>
              </fill>
              <border>
                <left/>
                <right/>
                <top/>
                <bottom/>
                <vertical/>
                <horizontal/>
              </border>
            </x14:dxf>
          </x14:cfRule>
          <xm:sqref>J34:J35</xm:sqref>
        </x14:conditionalFormatting>
        <x14:conditionalFormatting xmlns:xm="http://schemas.microsoft.com/office/excel/2006/main">
          <x14:cfRule type="expression" priority="1" id="{99A32A2D-9E40-4DA9-B323-0922242A3932}">
            <xm:f>AND(Hilfstabelle!$E$39&lt;&gt;0,$H$25&lt;&gt;"",$K$25&lt;&gt;"",$K$28&lt;&gt;"")</xm:f>
            <x14:dxf>
              <font>
                <b/>
                <i val="0"/>
                <color theme="0"/>
              </font>
              <fill>
                <patternFill>
                  <bgColor rgb="FFFF0000"/>
                </patternFill>
              </fill>
              <border>
                <left style="thin">
                  <color auto="1"/>
                </left>
                <right style="thin">
                  <color auto="1"/>
                </right>
                <top style="thin">
                  <color auto="1"/>
                </top>
                <bottom style="thin">
                  <color auto="1"/>
                </bottom>
                <vertical/>
                <horizontal/>
              </border>
            </x14:dxf>
          </x14:cfRule>
          <x14:cfRule type="expression" priority="2" id="{95F9817E-AE20-4614-91C5-AF3D3DB8B4ED}">
            <xm:f>AND(Hilfstabelle!$E$33&lt;&gt;0,$H$25&lt;&gt;"",$K$25&lt;&gt;"",$K$27&lt;&gt;"")</xm:f>
            <x14:dxf>
              <font>
                <b/>
                <i val="0"/>
                <color theme="0"/>
              </font>
              <fill>
                <patternFill>
                  <bgColor rgb="FFFF0000"/>
                </patternFill>
              </fill>
              <border>
                <left style="thin">
                  <color auto="1"/>
                </left>
                <right style="thin">
                  <color auto="1"/>
                </right>
                <top style="thin">
                  <color auto="1"/>
                </top>
                <bottom style="thin">
                  <color auto="1"/>
                </bottom>
                <vertical/>
                <horizontal/>
              </border>
            </x14:dxf>
          </x14:cfRule>
          <x14:cfRule type="expression" priority="3" id="{347EEA23-D73B-4D17-AE43-20E14D15386E}">
            <xm:f>AND(Hilfstabelle!$E$27&lt;&gt;0,$H$24&lt;&gt;"",$K$24&lt;&gt;"",$K$28&lt;&gt;"")</xm:f>
            <x14:dxf>
              <font>
                <b/>
                <i val="0"/>
                <color theme="0"/>
              </font>
              <fill>
                <patternFill>
                  <bgColor rgb="FFFF0000"/>
                </patternFill>
              </fill>
              <border>
                <left style="thin">
                  <color auto="1"/>
                </left>
                <right style="thin">
                  <color auto="1"/>
                </right>
                <top style="thin">
                  <color auto="1"/>
                </top>
                <bottom style="thin">
                  <color auto="1"/>
                </bottom>
                <vertical/>
                <horizontal/>
              </border>
            </x14:dxf>
          </x14:cfRule>
          <x14:cfRule type="expression" priority="4" id="{AC7CBD1A-E099-436B-9101-D75B333399CE}">
            <xm:f>AND(Hilfstabelle!$E$21&lt;&gt;0,$H$24&lt;&gt;"",$K$24&lt;&gt;"",$K$27&lt;&gt;"")</xm:f>
            <x14:dxf>
              <font>
                <b/>
                <i val="0"/>
                <color theme="0"/>
              </font>
              <fill>
                <patternFill>
                  <bgColor rgb="FFFF0000"/>
                </patternFill>
              </fill>
              <border>
                <left style="thin">
                  <color rgb="FFFF0000"/>
                </left>
                <right style="thin">
                  <color rgb="FFFF0000"/>
                </right>
                <top style="thin">
                  <color rgb="FFFF0000"/>
                </top>
                <bottom style="thin">
                  <color rgb="FFFF0000"/>
                </bottom>
                <vertical/>
                <horizontal/>
              </border>
            </x14:dxf>
          </x14:cfRule>
          <xm:sqref>M23:M29</xm:sqref>
        </x14:conditionalFormatting>
      </x14:conditionalFormattings>
    </ext>
    <ext xmlns:x14="http://schemas.microsoft.com/office/spreadsheetml/2009/9/main" uri="{CCE6A557-97BC-4b89-ADB6-D9C93CAAB3DF}">
      <x14:dataValidations xmlns:xm="http://schemas.microsoft.com/office/excel/2006/main" xWindow="928" yWindow="643" count="19">
        <x14:dataValidation type="list" allowBlank="1" showInputMessage="1" showErrorMessage="1">
          <x14:formula1>
            <xm:f>IF(Polizeipräsidium_Rheinpfalz&lt;&gt;"Präsidium bitte hier auswählen",Hilfstabelle!$M$2:$M$4)</xm:f>
          </x14:formula1>
          <xm:sqref>B26:C26</xm:sqref>
        </x14:dataValidation>
        <x14:dataValidation type="list" allowBlank="1" showInputMessage="1" showErrorMessage="1">
          <x14:formula1>
            <xm:f>Hilfstabelle!$B$9:$B$11</xm:f>
          </x14:formula1>
          <xm:sqref>N7:O7</xm:sqref>
        </x14:dataValidation>
        <x14:dataValidation type="list" allowBlank="1" showInputMessage="1" showErrorMessage="1">
          <x14:formula1>
            <xm:f>IF(Hilfstabelle!$O$10=1,Hilfstabelle!$L$9:$L$16)</xm:f>
          </x14:formula1>
          <xm:sqref>K41</xm:sqref>
        </x14:dataValidation>
        <x14:dataValidation type="list" allowBlank="1" showInputMessage="1" showErrorMessage="1">
          <x14:formula1>
            <xm:f>Hilfstabelle!$M$9:$M$16</xm:f>
          </x14:formula1>
          <xm:sqref>J36:J41</xm:sqref>
        </x14:dataValidation>
        <x14:dataValidation type="list" allowBlank="1" showInputMessage="1" showErrorMessage="1">
          <x14:formula1>
            <xm:f>IF($I$18="ändern",Hilfstabelle!$G$9:$G$15)</xm:f>
          </x14:formula1>
          <xm:sqref>O18</xm:sqref>
        </x14:dataValidation>
        <x14:dataValidation type="list" allowBlank="1" showInputMessage="1" showErrorMessage="1">
          <x14:formula1>
            <xm:f>IF(AND($I$18="ändern",$O$18&lt;&gt;"bitte hier auswählen",$O$20&lt;&gt;"bitte hier auswählen",$O$22&lt;&gt;"bitte hier auswählen",$O$24&lt;&gt;"bitte hier auswählen"),Hilfstabelle!$G$45:$G$52)</xm:f>
          </x14:formula1>
          <xm:sqref>O26</xm:sqref>
        </x14:dataValidation>
        <x14:dataValidation type="list" allowBlank="1" showInputMessage="1" showErrorMessage="1">
          <x14:formula1>
            <xm:f>IF(AND($I$18="ändern",$O$18&lt;&gt;"bitte hier auswählen"),Hilfstabelle!$G$18:$G$25)</xm:f>
          </x14:formula1>
          <xm:sqref>O20</xm:sqref>
        </x14:dataValidation>
        <x14:dataValidation type="list" allowBlank="1" showInputMessage="1" showErrorMessage="1">
          <x14:formula1>
            <xm:f>IF(AND($I$18="ändern",$O$18&lt;&gt;"bitte hier auswählen",$O$20&lt;&gt;"bitte hier auswählen"),Hilfstabelle!$G$27:$G$34)</xm:f>
          </x14:formula1>
          <xm:sqref>O22</xm:sqref>
        </x14:dataValidation>
        <x14:dataValidation type="list" allowBlank="1" showInputMessage="1" showErrorMessage="1">
          <x14:formula1>
            <xm:f>IF(AND($I$18="ändern",$O$18&lt;&gt;"bitte hier auswählen",$O$20&lt;&gt;"bitte hier auswählen",$O$22&lt;&gt;"bitte hier auswählen"),Hilfstabelle!$G$36:$G$43)</xm:f>
          </x14:formula1>
          <xm:sqref>O24</xm:sqref>
        </x14:dataValidation>
        <x14:dataValidation type="list" allowBlank="1" showInputMessage="1" showErrorMessage="1">
          <x14:formula1>
            <xm:f>IF(AND($I$18="ändern",$O$18&lt;&gt;"bitte hier auswählen",$O$20&lt;&gt;"bitte hier auswählen",$O$22&lt;&gt;"bitte hier auswählen",$O$24&lt;&gt;"bitte hier auswählen",$O$26&lt;&gt;"bitte hier auswählen"),Hilfstabelle!$G$54:$G$60)</xm:f>
          </x14:formula1>
          <xm:sqref>O28</xm:sqref>
        </x14:dataValidation>
        <x14:dataValidation type="list" allowBlank="1" showInputMessage="1" showErrorMessage="1" promptTitle="Für ÄNDERUNGEN und STORNIERUNGEN" prompt="nutzen Sie bitte das ursprünglich erstellte Anmeldeformular. Wählen Sie im Feld &quot;anmelden/ändern/stornieren&quot; das Entsprechende aus. Bei einer Stornierung folgen Sie den roten Feldern. Bei einer Änderung den grünen. Im Anschluss bitte erneut übersenden._x000a_ ">
          <x14:formula1>
            <xm:f>IF($N$7&lt;&gt;"bitte hier auswählen",Hilfstabelle!$D$9:$D$12)</xm:f>
          </x14:formula1>
          <xm:sqref>I18:K18</xm:sqref>
        </x14:dataValidation>
        <x14:dataValidation type="custom" allowBlank="1" showInputMessage="1" showErrorMessage="1" errorTitle="Eingabe aktuell nicht möglich" error="In diesem Feld kann nur eine Änderung des Transporttages eingetragen werden. Wählen Sie dazu bitte im Feld &quot;anmelden / ändern / stornieren&quot; &gt;ändern&lt; und dann bei den Änderungen &gt;Transporttag&lt;.">
          <x14:formula1>
            <xm:f>Hilfstabelle!H9&lt;&gt;FALSE</xm:f>
          </x14:formula1>
          <xm:sqref>H25:I25</xm:sqref>
        </x14:dataValidation>
        <x14:dataValidation type="custom" allowBlank="1" showInputMessage="1" showErrorMessage="1" errorTitle="Eingabe aktuell nicht möglich" error="Hier kann nur eine Änderung des Transporttages eingetragen werden. Wählen Sie dazu bitte im Feld &quot;anmelden / ändern / stornieren&quot; &gt;ändern&lt; und dann bei den Änderungen &gt;Transporttag&lt;.">
          <x14:formula1>
            <xm:f>Hilfstabelle!H9&lt;&gt;FALSE</xm:f>
          </x14:formula1>
          <xm:sqref>K25:L25</xm:sqref>
        </x14:dataValidation>
        <x14:dataValidation type="custom" allowBlank="1" showInputMessage="1" showErrorMessage="1" errorTitle="Eingabe aktuell nicht möglich" error="In diesem Feld kann nur eine Änderung der Transportzeit eingetragen werden. Wählen Sie dazu bitte im Feld &quot;anmelden / ändern / stornieren&quot; &gt;ändern&lt; und dann bei den Änderungen &gt;Transportzeit&lt;.">
          <x14:formula1>
            <xm:f>Hilfstabelle!H10&lt;&gt;FALSE</xm:f>
          </x14:formula1>
          <xm:sqref>K28:L28</xm:sqref>
        </x14:dataValidation>
        <x14:dataValidation type="custom" allowBlank="1" showInputMessage="1" showErrorMessage="1" errorTitle="Eingabe aktuell nicht möglich" error="In diesem Feld kann nur eine Änderung der Daten des Fahrers/Verantwortlichen eingetragen werden. Wählen Sie dazu bitte im Feld &quot;anmelden / ändern / stornieren&quot; &gt;ändern&lt; und dann bei den Änderungen &gt;Fahrer / Verantwortlicher&lt;.">
          <x14:formula1>
            <xm:f>Hilfstabelle!H14&lt;&gt;FALSE</xm:f>
          </x14:formula1>
          <xm:sqref>B35:D35</xm:sqref>
        </x14:dataValidation>
        <x14:dataValidation type="list" allowBlank="1" showInputMessage="1" showErrorMessage="1">
          <x14:formula1>
            <xm:f>IF(Hilfstabelle!$O$10=1,Hilfstabelle!$L$9:$L$16)</xm:f>
          </x14:formula1>
          <xm:sqref>K36 K37 K38 K39 K40</xm:sqref>
        </x14:dataValidation>
        <x14:dataValidation type="custom" allowBlank="1" showInputMessage="1" showErrorMessage="1" errorTitle="Eingabe aktuell nicht möglich" error="In diesem Feld kann nur eine Änderung der Vemagsnummer/-version eingetragen werden. Wählen Sie dazu bitte im Feld &quot;anmelden / ändern / stornieren&quot; &gt;ändern&lt; und dann bei den Änderungen &gt;Vemagsnummer&lt; oder &gt;Bescheidversion&lt;.">
          <x14:formula1>
            <xm:f>OR(Hilfstabelle!H11&lt;&gt;FALSE,Hilfstabelle!H12&lt;&gt;FALSE)</xm:f>
          </x14:formula1>
          <xm:sqref>F36:G36</xm:sqref>
        </x14:dataValidation>
        <x14:dataValidation type="custom" allowBlank="1" showInputMessage="1" showErrorMessage="1" errorTitle="Eingabe aktuell nicht möglich" error="In diesem Feld kann nur eine Änderung der Vemagsnummer/-version eingetragen werden. Wählen Sie dazu bitte im Feld &quot;anmelden / ändern / stornieren&quot; &gt;ändern&lt; und dann bei den Änderungen &gt;Vemagsnummer&lt; oder &gt;Bescheidversion&lt;.">
          <x14:formula1>
            <xm:f>OR(Hilfstabelle!H11&lt;&gt;FALSE,Hilfstabelle!H12&lt;&gt;FALSE)</xm:f>
          </x14:formula1>
          <xm:sqref>F37:G41</xm:sqref>
        </x14:dataValidation>
        <x14:dataValidation type="list" allowBlank="1" showInputMessage="1" showErrorMessage="1">
          <x14:formula1>
            <xm:f>IF($I$18&lt;&gt;"bitte hier auswählen",Hilfstabelle!$B$2:$B$7)</xm:f>
          </x14:formula1>
          <xm:sqref>B21:D22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P60"/>
  <sheetViews>
    <sheetView workbookViewId="0">
      <selection activeCell="O3" sqref="O3"/>
    </sheetView>
  </sheetViews>
  <sheetFormatPr baseColWidth="10" defaultRowHeight="15" x14ac:dyDescent="0.25"/>
  <cols>
    <col min="2" max="2" width="33.7109375" customWidth="1"/>
    <col min="7" max="7" width="24" customWidth="1"/>
    <col min="13" max="13" width="15.42578125" customWidth="1"/>
  </cols>
  <sheetData>
    <row r="2" spans="1:16" x14ac:dyDescent="0.25">
      <c r="B2" s="48" t="s">
        <v>7</v>
      </c>
      <c r="C2" s="48"/>
      <c r="D2" s="48" t="s">
        <v>85</v>
      </c>
      <c r="E2" s="48"/>
      <c r="F2" s="48"/>
      <c r="G2" s="48"/>
      <c r="H2" s="49" t="s">
        <v>13</v>
      </c>
      <c r="I2" s="48"/>
      <c r="J2" s="48"/>
      <c r="K2" s="48"/>
      <c r="L2" s="48"/>
      <c r="M2" s="48" t="s">
        <v>18</v>
      </c>
      <c r="N2" s="48"/>
      <c r="O2" s="48" t="s">
        <v>86</v>
      </c>
      <c r="P2" s="48"/>
    </row>
    <row r="3" spans="1:16" x14ac:dyDescent="0.25">
      <c r="B3" s="48" t="s">
        <v>8</v>
      </c>
      <c r="C3" s="48"/>
      <c r="D3" s="48" t="s">
        <v>52</v>
      </c>
      <c r="E3" s="48"/>
      <c r="F3" s="48"/>
      <c r="G3" s="48"/>
      <c r="H3" s="49" t="s">
        <v>14</v>
      </c>
      <c r="I3" s="48"/>
      <c r="J3" s="48"/>
      <c r="K3" s="48"/>
      <c r="L3" s="48"/>
      <c r="M3" s="48" t="s">
        <v>19</v>
      </c>
      <c r="N3" s="48"/>
      <c r="O3" s="48" t="s">
        <v>87</v>
      </c>
      <c r="P3" s="48"/>
    </row>
    <row r="4" spans="1:16" x14ac:dyDescent="0.25">
      <c r="B4" s="48" t="s">
        <v>6</v>
      </c>
      <c r="C4" s="48"/>
      <c r="D4" s="48" t="s">
        <v>80</v>
      </c>
      <c r="E4" s="48"/>
      <c r="F4" s="48"/>
      <c r="G4" s="48"/>
      <c r="H4" s="49" t="s">
        <v>15</v>
      </c>
      <c r="I4" s="48"/>
      <c r="J4" s="48"/>
      <c r="K4" s="48"/>
      <c r="L4" s="48"/>
      <c r="M4" s="48" t="s">
        <v>25</v>
      </c>
      <c r="N4" s="48"/>
      <c r="O4" s="48" t="s">
        <v>81</v>
      </c>
      <c r="P4" s="48"/>
    </row>
    <row r="5" spans="1:16" x14ac:dyDescent="0.25">
      <c r="B5" s="48" t="s">
        <v>9</v>
      </c>
      <c r="C5" s="48"/>
      <c r="D5" s="48" t="s">
        <v>10</v>
      </c>
      <c r="E5" s="48"/>
      <c r="F5" s="48"/>
      <c r="G5" s="48"/>
      <c r="H5" s="49" t="s">
        <v>16</v>
      </c>
      <c r="I5" s="48"/>
      <c r="J5" s="48"/>
      <c r="K5" s="48"/>
      <c r="L5" s="48"/>
      <c r="M5" s="48"/>
      <c r="N5" s="48"/>
      <c r="O5" s="48" t="s">
        <v>24</v>
      </c>
      <c r="P5" s="48"/>
    </row>
    <row r="6" spans="1:16" x14ac:dyDescent="0.25">
      <c r="B6" s="48" t="s">
        <v>11</v>
      </c>
      <c r="C6" s="48"/>
      <c r="D6" s="48" t="s">
        <v>83</v>
      </c>
      <c r="E6" s="48"/>
      <c r="F6" s="48"/>
      <c r="G6" s="48"/>
      <c r="H6" s="49" t="s">
        <v>17</v>
      </c>
      <c r="I6" s="48"/>
      <c r="J6" s="48"/>
      <c r="K6" s="48"/>
      <c r="L6" s="48"/>
      <c r="M6" s="48"/>
      <c r="N6" s="48"/>
      <c r="O6" s="48" t="s">
        <v>84</v>
      </c>
      <c r="P6" s="48"/>
    </row>
    <row r="7" spans="1:16" x14ac:dyDescent="0.25">
      <c r="B7" s="50" t="s">
        <v>40</v>
      </c>
      <c r="C7" s="48"/>
      <c r="D7" s="48"/>
      <c r="E7" s="48"/>
      <c r="F7" s="48"/>
      <c r="G7" s="48"/>
      <c r="H7" s="48"/>
      <c r="I7" s="48"/>
      <c r="J7" s="48"/>
      <c r="K7" s="48"/>
      <c r="L7" s="48"/>
      <c r="M7" s="48"/>
      <c r="N7" s="48"/>
      <c r="O7" s="48"/>
      <c r="P7" s="48"/>
    </row>
    <row r="8" spans="1:16" x14ac:dyDescent="0.25">
      <c r="L8" s="53" t="s">
        <v>38</v>
      </c>
      <c r="M8" s="53" t="s">
        <v>39</v>
      </c>
    </row>
    <row r="9" spans="1:16" x14ac:dyDescent="0.25">
      <c r="B9" s="51" t="s">
        <v>28</v>
      </c>
      <c r="D9" s="52" t="s">
        <v>33</v>
      </c>
      <c r="E9" s="52"/>
      <c r="F9" s="39">
        <v>1</v>
      </c>
      <c r="G9" s="40" t="str">
        <f>(IF(AND(Anmeldeformular!$O$18&lt;&gt;"Transporttag",Anmeldeformular!$O$20&lt;&gt;"Transporttag",Anmeldeformular!$O$22&lt;&gt;"Transporttag",Anmeldeformular!$O$24&lt;&gt;"Transporttag",Anmeldeformular!$O$26&lt;&gt;"Transporttag",Anmeldeformular!$O$28&lt;&gt;"Transporttag"),"Transporttag",""))</f>
        <v>Transporttag</v>
      </c>
      <c r="H9" s="42" t="b">
        <f>(IF(AND(Anmeldeformular!$O$18&lt;&gt;"Transporttag",Anmeldeformular!$O$20&lt;&gt;"Transporttag",Anmeldeformular!$O$22&lt;&gt;"Transporttag",Anmeldeformular!$O$24&lt;&gt;"Transporttag",Anmeldeformular!$O$26&lt;&gt;"Transporttag",Anmeldeformular!$O$28&lt;&gt;"Transporttag"),FALSE,TRUE))</f>
        <v>0</v>
      </c>
      <c r="L9" s="54" t="s">
        <v>41</v>
      </c>
      <c r="M9" s="54" t="s">
        <v>41</v>
      </c>
    </row>
    <row r="10" spans="1:16" x14ac:dyDescent="0.25">
      <c r="B10" s="51" t="s">
        <v>27</v>
      </c>
      <c r="D10" s="52" t="s">
        <v>34</v>
      </c>
      <c r="E10" s="52"/>
      <c r="F10" s="40"/>
      <c r="G10" s="40" t="str">
        <f>(IF(AND(Anmeldeformular!$O$18&lt;&gt;"Transportzeit",Anmeldeformular!$O$20&lt;&gt;"Transportzeit",Anmeldeformular!$O$22&lt;&gt;"Transportzeit",Anmeldeformular!$O$24&lt;&gt;"Transportzeit",Anmeldeformular!$O$26&lt;&gt;"Transportzeit",Anmeldeformular!$O$28&lt;&gt;"Transportzeit"),"Transportzeit",""))</f>
        <v>Transportzeit</v>
      </c>
      <c r="H10" s="42" t="b">
        <f>(IF(AND(Anmeldeformular!$O$18&lt;&gt;"Transportzeit",Anmeldeformular!$O$20&lt;&gt;"Transportzeit",Anmeldeformular!$O$22&lt;&gt;"Transportzeit",Anmeldeformular!$O$24&lt;&gt;"Transportzeit",Anmeldeformular!$O$26&lt;&gt;"Transportzeit",Anmeldeformular!$O$28&lt;&gt;"Transportzeit"),FALSE,TRUE))</f>
        <v>0</v>
      </c>
      <c r="L10" s="53">
        <f>IF(Anmeldeformular!I18="stornieren","storniert",1)</f>
        <v>1</v>
      </c>
      <c r="M10" s="53">
        <v>1</v>
      </c>
      <c r="O10">
        <f>IF(OR(H13=TRUE,Anmeldeformular!I18="stornieren"),1,0)</f>
        <v>0</v>
      </c>
    </row>
    <row r="11" spans="1:16" x14ac:dyDescent="0.25">
      <c r="B11" s="51" t="s">
        <v>25</v>
      </c>
      <c r="D11" s="52" t="s">
        <v>35</v>
      </c>
      <c r="E11" s="52"/>
      <c r="F11" s="40"/>
      <c r="G11" s="40" t="str">
        <f>(IF(AND(Anmeldeformular!$O$18&lt;&gt;"Vemagsnummer",Anmeldeformular!$O$20&lt;&gt;"Vemagsnummer",Anmeldeformular!$O$22&lt;&gt;"Vemagsnummer",Anmeldeformular!$O$24&lt;&gt;"Vemagsnummer",Anmeldeformular!$O$26&lt;&gt;"Vemagsnummer",Anmeldeformular!$O$28&lt;&gt;"Vemagsnummer"),"Vemagsnummer",""))</f>
        <v>Vemagsnummer</v>
      </c>
      <c r="H11" s="42" t="b">
        <f>(IF(AND(Anmeldeformular!$O$18&lt;&gt;"Vemagsnummer",Anmeldeformular!$O$20&lt;&gt;"Vemagsnummer",Anmeldeformular!$O$22&lt;&gt;"Vemagsnummer",Anmeldeformular!$O$24&lt;&gt;"Vemagsnummer",Anmeldeformular!$O$26&lt;&gt;"Vemagsnummer",Anmeldeformular!$O$28&lt;&gt;"Vemagsnummer"),FALSE,TRUE))</f>
        <v>0</v>
      </c>
      <c r="L11" s="53">
        <f>IF(Anmeldeformular!I18="stornieren","",2)</f>
        <v>2</v>
      </c>
      <c r="M11" s="53">
        <v>2</v>
      </c>
      <c r="O11">
        <f>IF(OR(H13=TRUE,Anmeldeformular!I18="stornieren"),1,0)</f>
        <v>0</v>
      </c>
    </row>
    <row r="12" spans="1:16" x14ac:dyDescent="0.25">
      <c r="D12" s="52" t="s">
        <v>25</v>
      </c>
      <c r="E12" s="52"/>
      <c r="F12" s="40"/>
      <c r="G12" s="40" t="str">
        <f>(IF(AND(Anmeldeformular!$O$18&lt;&gt;"Bescheidversion",Anmeldeformular!$O$20&lt;&gt;"Bescheidversion",Anmeldeformular!$O$22&lt;&gt;"Bescheidversion",Anmeldeformular!$O$24&lt;&gt;"Bescheidversion",Anmeldeformular!$O$26&lt;&gt;"Bescheidversion",Anmeldeformular!$O$28&lt;&gt;"Bescheidversion"),"Bescheidversion",""))</f>
        <v>Bescheidversion</v>
      </c>
      <c r="H12" s="42" t="b">
        <f>(IF(AND(Anmeldeformular!$O$18&lt;&gt;"Bescheidversion",Anmeldeformular!$O$20&lt;&gt;"Bescheidversion",Anmeldeformular!$O$22&lt;&gt;"Bescheidversion",Anmeldeformular!$O$24&lt;&gt;"Bescheidversion",Anmeldeformular!$O$26&lt;&gt;"Bescheidversion",Anmeldeformular!$O$28&lt;&gt;"Bescheidversion"),FALSE,TRUE))</f>
        <v>0</v>
      </c>
      <c r="L12" s="53">
        <f>IF(Anmeldeformular!I18="stornieren","",3)</f>
        <v>3</v>
      </c>
      <c r="M12" s="53">
        <v>3</v>
      </c>
    </row>
    <row r="13" spans="1:16" x14ac:dyDescent="0.25">
      <c r="A13" t="s">
        <v>76</v>
      </c>
      <c r="B13" s="56">
        <f ca="1">TODAY()</f>
        <v>45632</v>
      </c>
      <c r="F13" s="40"/>
      <c r="G13" s="40" t="str">
        <f>(IF(AND(Anmeldeformular!$O$18&lt;&gt;"Anzahl der LKW",Anmeldeformular!$O$20&lt;&gt;"Anzahl der LKW",Anmeldeformular!$O$22&lt;&gt;"Anzahl der LKW",Anmeldeformular!$O$24&lt;&gt;"Anzahl der LKW",Anmeldeformular!$O$26&lt;&gt;"Anzahl der LKW",Anmeldeformular!$O$28&lt;&gt;"Anzahl der LKW"),"Anzahl der LKW",""))</f>
        <v>Anzahl der LKW</v>
      </c>
      <c r="H13" s="42" t="b">
        <f>(IF(AND(Anmeldeformular!$O$18&lt;&gt;"Anzahl der LKW",Anmeldeformular!$O$20&lt;&gt;"Anzahl der LKW",Anmeldeformular!$O$22&lt;&gt;"Anzahl der LKW",Anmeldeformular!$O$24&lt;&gt;"Anzahl der LKW",Anmeldeformular!$O$26&lt;&gt;"Anzahl der LKW",Anmeldeformular!$O$28&lt;&gt;"Anzahl der LKW"),FALSE,TRUE))</f>
        <v>0</v>
      </c>
      <c r="L13" s="53">
        <f>IF(Anmeldeformular!I18="stornieren","",4)</f>
        <v>4</v>
      </c>
      <c r="M13" s="53">
        <v>4</v>
      </c>
    </row>
    <row r="14" spans="1:16" x14ac:dyDescent="0.25">
      <c r="A14" t="s">
        <v>77</v>
      </c>
      <c r="B14" s="55">
        <f ca="1">NOW()</f>
        <v>45632.777570370374</v>
      </c>
      <c r="F14" s="40"/>
      <c r="G14"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c r="H14" s="42" t="b">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Verantwortlicher"),FALSE,TRUE))</f>
        <v>0</v>
      </c>
      <c r="L14" s="53">
        <f>IF(Anmeldeformular!I18="stornieren","",5)</f>
        <v>5</v>
      </c>
      <c r="M14" s="53">
        <v>5</v>
      </c>
    </row>
    <row r="15" spans="1:16" x14ac:dyDescent="0.25">
      <c r="A15" t="s">
        <v>60</v>
      </c>
      <c r="B15" s="18">
        <v>0.5</v>
      </c>
      <c r="C15" s="18">
        <v>0.5</v>
      </c>
      <c r="D15" s="35"/>
      <c r="E15" s="35"/>
      <c r="F15" s="40"/>
      <c r="G15" s="40" t="s">
        <v>25</v>
      </c>
      <c r="L15" s="53">
        <f>IF(Anmeldeformular!I18="stornieren","",6)</f>
        <v>6</v>
      </c>
      <c r="M15" s="53">
        <v>6</v>
      </c>
    </row>
    <row r="16" spans="1:16" x14ac:dyDescent="0.25">
      <c r="A16" s="95" t="s">
        <v>71</v>
      </c>
      <c r="B16" s="95"/>
      <c r="D16" s="35"/>
      <c r="E16" s="35"/>
      <c r="F16" s="40"/>
      <c r="G16" s="40" t="s">
        <v>45</v>
      </c>
      <c r="L16" s="53">
        <f>IF(Anmeldeformular!I18="stornieren","",7)</f>
        <v>7</v>
      </c>
      <c r="M16" s="53">
        <v>7</v>
      </c>
    </row>
    <row r="17" spans="1:7" x14ac:dyDescent="0.25">
      <c r="A17" s="21" t="s">
        <v>58</v>
      </c>
      <c r="B17" s="22">
        <f>IF(Anmeldeformular!H24=Anmeldeformular!K24,Anmeldeformular!H24)</f>
        <v>0</v>
      </c>
      <c r="C17" s="96" t="s">
        <v>75</v>
      </c>
      <c r="D17" s="96"/>
      <c r="E17" s="43" t="str">
        <f ca="1">IF(AND(OR(D19=6,D19=7),OR(WEEKDAY(B13,2)=4,WEEKDAY(B13,2)=5),B20&lt;4),"keine 48 Stunden","ok")</f>
        <v>keine 48 Stunden</v>
      </c>
    </row>
    <row r="18" spans="1:7" x14ac:dyDescent="0.25">
      <c r="A18" s="21" t="s">
        <v>59</v>
      </c>
      <c r="B18" s="23">
        <f>IF(AND(Anmeldeformular!H24&lt;&gt;Anmeldeformular!K24,Anmeldeformular!K27&gt;Hilfstabelle!B15),Anmeldeformular!H24,Anmeldeformular!K24)</f>
        <v>0</v>
      </c>
      <c r="C18" s="42"/>
      <c r="D18" s="42"/>
      <c r="E18" s="42"/>
      <c r="F18" s="39">
        <v>2</v>
      </c>
      <c r="G18" s="41" t="str">
        <f>(IF(AND(Anmeldeformular!$O$18&lt;&gt;"Transporttag",Anmeldeformular!$O$20&lt;&gt;"Transporttag",Anmeldeformular!$O$22&lt;&gt;"Transporttag",Anmeldeformular!$O$24&lt;&gt;"Transporttag",Anmeldeformular!$O$26&lt;&gt;"Transporttag",Anmeldeformular!$O$28&lt;&gt;"Transporttag"),"Transporttag",""))</f>
        <v>Transporttag</v>
      </c>
    </row>
    <row r="19" spans="1:7" x14ac:dyDescent="0.25">
      <c r="A19" s="21"/>
      <c r="B19" s="22">
        <f>B18+Anmeldeformular!K27</f>
        <v>0</v>
      </c>
      <c r="C19" s="42" t="s">
        <v>61</v>
      </c>
      <c r="D19" s="42">
        <f>IF(B17=FALSE,(WEEKDAY(Hilfstabelle!B18,2)),(WEEKDAY(Hilfstabelle!B17,2)))</f>
        <v>6</v>
      </c>
      <c r="E19" s="42"/>
      <c r="F19" s="40"/>
      <c r="G19" s="40" t="str">
        <f>(IF(AND(Anmeldeformular!$O$18&lt;&gt;"Transportzeit",Anmeldeformular!$O$20&lt;&gt;"Transportzeit",Anmeldeformular!$O$22&lt;&gt;"Transportzeit",Anmeldeformular!$O$24&lt;&gt;"Transportzeit",Anmeldeformular!$O$26&lt;&gt;"Transportzeit",Anmeldeformular!$O$28&lt;&gt;"Transportzeit"),"Transportzeit",""))</f>
        <v>Transportzeit</v>
      </c>
    </row>
    <row r="20" spans="1:7" x14ac:dyDescent="0.25">
      <c r="A20" s="21" t="s">
        <v>68</v>
      </c>
      <c r="B20" s="24">
        <f ca="1">B19-B14</f>
        <v>-45632.777570370374</v>
      </c>
      <c r="C20" s="42">
        <f>IF(OR(D19=1,AND(D19=2,Anmeldeformular!K27&lt;Hilfstabelle!C15)),4,2)</f>
        <v>2</v>
      </c>
      <c r="D20" s="42" t="str">
        <f ca="1">IF(B20&lt;C20,"keine 48 Stunden","ok")</f>
        <v>keine 48 Stunden</v>
      </c>
      <c r="E20" s="42" t="str">
        <f ca="1">IF(OR(E17&lt;&gt;"ok",D20&lt;&gt;"ok"),"keine 48 Stunden","OOKK")</f>
        <v>keine 48 Stunden</v>
      </c>
      <c r="F20" s="40"/>
      <c r="G20" s="40" t="str">
        <f>(IF(AND(Anmeldeformular!$O$18&lt;&gt;"Vemagsnummer",Anmeldeformular!$O$20&lt;&gt;"Vemagsnummer",Anmeldeformular!$O$22&lt;&gt;"Vemagsnummer",Anmeldeformular!$O$24&lt;&gt;"Vemagsnummer",Anmeldeformular!$O$26&lt;&gt;"Vemagsnummer",Anmeldeformular!$O$28&lt;&gt;"Vemagsnummer"),"Vemagsnummer",""))</f>
        <v>Vemagsnummer</v>
      </c>
    </row>
    <row r="21" spans="1:7" x14ac:dyDescent="0.25">
      <c r="E21" s="38" t="str">
        <f ca="1">IF(AND(H9=FALSE,H10=FALSE,E20&lt;&gt;"OOKK"),"1",0)</f>
        <v>1</v>
      </c>
      <c r="F21" s="40"/>
      <c r="G21"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22" spans="1:7" x14ac:dyDescent="0.25">
      <c r="A22" s="95" t="s">
        <v>72</v>
      </c>
      <c r="B22" s="95"/>
      <c r="F22" s="40"/>
      <c r="G22" s="40" t="str">
        <f>(IF(AND(Anmeldeformular!$O$18&lt;&gt;"Anzahl der LKW",Anmeldeformular!$O$20&lt;&gt;"Anzahl der LKW",Anmeldeformular!$O$22&lt;&gt;"Anzahl der LKW",Anmeldeformular!$O$24&lt;&gt;"Anzahl der LKW",Anmeldeformular!$O$26&lt;&gt;"Anzahl der LKW",Anmeldeformular!$O$28&lt;&gt;"Anzahl der LKW"),"Anzahl der LKW",""))</f>
        <v>Anzahl der LKW</v>
      </c>
    </row>
    <row r="23" spans="1:7" x14ac:dyDescent="0.25">
      <c r="A23" s="25" t="s">
        <v>58</v>
      </c>
      <c r="B23" s="26">
        <f>IF(Anmeldeformular!H24=Anmeldeformular!K24,Anmeldeformular!H24)</f>
        <v>0</v>
      </c>
      <c r="C23" s="44" t="s">
        <v>75</v>
      </c>
      <c r="D23" s="44"/>
      <c r="E23" s="44" t="str">
        <f ca="1">IF(AND(OR(D25=6,D25=7),OR(WEEKDAY(B13,2)=4,WEEKDAY(B13,2)=5),B26&lt;4),"keine 48 Stunden","ok")</f>
        <v>keine 48 Stunden</v>
      </c>
      <c r="F23" s="40"/>
      <c r="G23"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24" spans="1:7" x14ac:dyDescent="0.25">
      <c r="A24" s="25" t="s">
        <v>59</v>
      </c>
      <c r="B24" s="27">
        <f>IF(AND(Anmeldeformular!H24&lt;&gt;Anmeldeformular!K24,Anmeldeformular!K28&gt;Hilfstabelle!B15),Anmeldeformular!H24,Anmeldeformular!K24)</f>
        <v>0</v>
      </c>
      <c r="C24" s="44"/>
      <c r="D24" s="44"/>
      <c r="E24" s="44"/>
      <c r="F24" s="40"/>
      <c r="G24" s="40" t="s">
        <v>25</v>
      </c>
    </row>
    <row r="25" spans="1:7" x14ac:dyDescent="0.25">
      <c r="A25" s="25"/>
      <c r="B25" s="26">
        <f>B24+Anmeldeformular!K28</f>
        <v>0</v>
      </c>
      <c r="C25" s="44" t="s">
        <v>61</v>
      </c>
      <c r="D25" s="44">
        <f>IF(B23=FALSE,(WEEKDAY(Hilfstabelle!B24,2)),(WEEKDAY(Hilfstabelle!B23,2)))</f>
        <v>6</v>
      </c>
      <c r="E25" s="44"/>
      <c r="F25" s="40"/>
      <c r="G25" s="40" t="s">
        <v>45</v>
      </c>
    </row>
    <row r="26" spans="1:7" x14ac:dyDescent="0.25">
      <c r="A26" s="25" t="s">
        <v>67</v>
      </c>
      <c r="B26" s="28">
        <f ca="1">B25-B14</f>
        <v>-45632.777570370374</v>
      </c>
      <c r="C26" s="44">
        <f>IF(OR(D25=1,AND(D25=2,Anmeldeformular!K28&lt;Hilfstabelle!C15)),4,2)</f>
        <v>2</v>
      </c>
      <c r="D26" s="44" t="str">
        <f ca="1">IF(B26&lt;C26,"keine 48 Stunden","ok")</f>
        <v>keine 48 Stunden</v>
      </c>
      <c r="E26" s="44" t="str">
        <f ca="1">IF(OR(E23&lt;&gt;"ok",D26&lt;&gt;"ok"),"keine 48 Stunden","OOKK")</f>
        <v>keine 48 Stunden</v>
      </c>
    </row>
    <row r="27" spans="1:7" x14ac:dyDescent="0.25">
      <c r="E27" s="38">
        <f ca="1">IF(AND(H9=FALSE,H10=TRUE,E26&lt;&gt;"OOKK"),"1",0)</f>
        <v>0</v>
      </c>
      <c r="F27" s="39">
        <v>3</v>
      </c>
      <c r="G27" s="41" t="str">
        <f>(IF(AND(Anmeldeformular!$O$18&lt;&gt;"Transporttag",Anmeldeformular!$O$20&lt;&gt;"Transporttag",Anmeldeformular!$O$22&lt;&gt;"Transporttag",Anmeldeformular!$O$24&lt;&gt;"Transporttag",Anmeldeformular!$O$26&lt;&gt;"Transporttag",Anmeldeformular!$O$28&lt;&gt;"Transporttag"),"Transporttag",""))</f>
        <v>Transporttag</v>
      </c>
    </row>
    <row r="28" spans="1:7" x14ac:dyDescent="0.25">
      <c r="A28" s="95" t="s">
        <v>73</v>
      </c>
      <c r="B28" s="95"/>
      <c r="F28" s="40"/>
      <c r="G28" s="40" t="str">
        <f>(IF(AND(Anmeldeformular!$O$18&lt;&gt;"Transportzeit",Anmeldeformular!$O$20&lt;&gt;"Transportzeit",Anmeldeformular!$O$22&lt;&gt;"Transportzeit",Anmeldeformular!$O$24&lt;&gt;"Transportzeit",Anmeldeformular!$O$26&lt;&gt;"Transportzeit",Anmeldeformular!$O$28&lt;&gt;"Transportzeit"),"Transportzeit",""))</f>
        <v>Transportzeit</v>
      </c>
    </row>
    <row r="29" spans="1:7" x14ac:dyDescent="0.25">
      <c r="A29" s="29" t="s">
        <v>69</v>
      </c>
      <c r="B29" s="29">
        <f>IF(Anmeldeformular!H25=Anmeldeformular!K25,Anmeldeformular!H25)</f>
        <v>0</v>
      </c>
      <c r="C29" s="45" t="s">
        <v>75</v>
      </c>
      <c r="D29" s="45"/>
      <c r="E29" s="45" t="str">
        <f ca="1">IF(AND(OR(D31=6,D31=7),OR(WEEKDAY(B13,2)=4,WEEKDAY(B13,2)=5),B32&lt;4),"keine 48 Stunden","ok")</f>
        <v>keine 48 Stunden</v>
      </c>
      <c r="F29" s="40"/>
      <c r="G29" s="40" t="str">
        <f>(IF(AND(Anmeldeformular!$O$18&lt;&gt;"Vemagsnummer",Anmeldeformular!$O$20&lt;&gt;"Vemagsnummer",Anmeldeformular!$O$22&lt;&gt;"Vemagsnummer",Anmeldeformular!$O$24&lt;&gt;"Vemagsnummer",Anmeldeformular!$O$26&lt;&gt;"Vemagsnummer",Anmeldeformular!$O$28&lt;&gt;"Vemagsnummer"),"Vemagsnummer",""))</f>
        <v>Vemagsnummer</v>
      </c>
    </row>
    <row r="30" spans="1:7" x14ac:dyDescent="0.25">
      <c r="A30" s="29" t="s">
        <v>59</v>
      </c>
      <c r="B30" s="31">
        <f>IF(AND(Anmeldeformular!H25&lt;&gt;Anmeldeformular!K25,Anmeldeformular!K27&gt;Hilfstabelle!B15),Anmeldeformular!H25,Anmeldeformular!K25)</f>
        <v>0</v>
      </c>
      <c r="C30" s="45"/>
      <c r="D30" s="45"/>
      <c r="E30" s="45"/>
      <c r="F30" s="40"/>
      <c r="G30"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31" spans="1:7" x14ac:dyDescent="0.25">
      <c r="A31" s="29"/>
      <c r="B31" s="36">
        <f>B30+Anmeldeformular!K27</f>
        <v>0</v>
      </c>
      <c r="C31" s="45" t="s">
        <v>61</v>
      </c>
      <c r="D31" s="45">
        <f>IF(B29=FALSE,(WEEKDAY(Hilfstabelle!B30,2)),(WEEKDAY(Hilfstabelle!B29,2)))</f>
        <v>6</v>
      </c>
      <c r="E31" s="45"/>
      <c r="F31" s="40"/>
      <c r="G31" s="40" t="str">
        <f>(IF(AND(Anmeldeformular!$O$18&lt;&gt;"Anzahl der LKW",Anmeldeformular!$O$20&lt;&gt;"Anzahl der LKW",Anmeldeformular!$O$22&lt;&gt;"Anzahl der LKW",Anmeldeformular!$O$24&lt;&gt;"Anzahl der LKW",Anmeldeformular!$O$26&lt;&gt;"Anzahl der LKW",Anmeldeformular!$O$28&lt;&gt;"Anzahl der LKW"),"Anzahl der LKW",""))</f>
        <v>Anzahl der LKW</v>
      </c>
    </row>
    <row r="32" spans="1:7" x14ac:dyDescent="0.25">
      <c r="A32" s="29" t="s">
        <v>67</v>
      </c>
      <c r="B32" s="33">
        <f ca="1">B31-B14</f>
        <v>-45632.777570370374</v>
      </c>
      <c r="C32" s="45">
        <f>IF(OR(D31=1,AND(D31=2,Anmeldeformular!K27&lt;Hilfstabelle!C15)),4,2)</f>
        <v>2</v>
      </c>
      <c r="D32" s="45" t="str">
        <f ca="1">IF(B32&lt;C32,"keine 48 Stunden","ok")</f>
        <v>keine 48 Stunden</v>
      </c>
      <c r="E32" s="45" t="str">
        <f ca="1">IF(OR(E29&lt;&gt;"ok",D32&lt;&gt;"ok"),"keine 48 Stunden","OOKK")</f>
        <v>keine 48 Stunden</v>
      </c>
      <c r="F32" s="40"/>
      <c r="G32"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33" spans="1:7" x14ac:dyDescent="0.25">
      <c r="E33" s="38">
        <f ca="1">IF(AND(H9=TRUE,H10=FALSE,E32&lt;&gt;"OOKK"),"1",0)</f>
        <v>0</v>
      </c>
      <c r="F33" s="40"/>
      <c r="G33" s="40" t="s">
        <v>25</v>
      </c>
    </row>
    <row r="34" spans="1:7" x14ac:dyDescent="0.25">
      <c r="A34" s="95" t="s">
        <v>74</v>
      </c>
      <c r="B34" s="95"/>
      <c r="F34" s="40"/>
      <c r="G34" s="40" t="s">
        <v>45</v>
      </c>
    </row>
    <row r="35" spans="1:7" x14ac:dyDescent="0.25">
      <c r="A35" s="30" t="s">
        <v>69</v>
      </c>
      <c r="B35" s="30">
        <f>IF(Anmeldeformular!H25=Anmeldeformular!K25,Anmeldeformular!H25)</f>
        <v>0</v>
      </c>
      <c r="C35" s="46" t="s">
        <v>75</v>
      </c>
      <c r="D35" s="46"/>
      <c r="E35" s="46" t="str">
        <f ca="1">IF(AND(OR(D37=6,D37=7),OR(WEEKDAY(B13,2)=4,WEEKDAY(B13,2)=5),B38&lt;4),"keine 48 Stunden","ok")</f>
        <v>keine 48 Stunden</v>
      </c>
    </row>
    <row r="36" spans="1:7" x14ac:dyDescent="0.25">
      <c r="A36" s="30" t="s">
        <v>70</v>
      </c>
      <c r="B36" s="32">
        <f>IF(AND(Anmeldeformular!H25&lt;&gt;Anmeldeformular!K25,Anmeldeformular!K28&gt;Hilfstabelle!B15),Anmeldeformular!H25,Anmeldeformular!K25)</f>
        <v>0</v>
      </c>
      <c r="C36" s="46"/>
      <c r="D36" s="46"/>
      <c r="E36" s="46"/>
      <c r="F36" s="39">
        <v>4</v>
      </c>
      <c r="G36" s="41" t="str">
        <f>(IF(AND(Anmeldeformular!$O$18&lt;&gt;"Transporttag",Anmeldeformular!$O$20&lt;&gt;"Transporttag",Anmeldeformular!$O$22&lt;&gt;"Transporttag",Anmeldeformular!$O$24&lt;&gt;"Transporttag",Anmeldeformular!$O$26&lt;&gt;"Transporttag",Anmeldeformular!$O$28&lt;&gt;"Transporttag"),"Transporttag",""))</f>
        <v>Transporttag</v>
      </c>
    </row>
    <row r="37" spans="1:7" x14ac:dyDescent="0.25">
      <c r="A37" s="30"/>
      <c r="B37" s="37">
        <f>B36+Anmeldeformular!K28</f>
        <v>0</v>
      </c>
      <c r="C37" s="46" t="s">
        <v>61</v>
      </c>
      <c r="D37" s="46">
        <f>IF(B35=FALSE,(WEEKDAY(Hilfstabelle!B36,2)),(WEEKDAY(Hilfstabelle!B35,2)))</f>
        <v>6</v>
      </c>
      <c r="E37" s="46"/>
      <c r="F37" s="40"/>
      <c r="G37" s="40" t="str">
        <f>(IF(AND(Anmeldeformular!$O$18&lt;&gt;"Transportzeit",Anmeldeformular!$O$20&lt;&gt;"Transportzeit",Anmeldeformular!$O$22&lt;&gt;"Transportzeit",Anmeldeformular!$O$24&lt;&gt;"Transportzeit",Anmeldeformular!$O$26&lt;&gt;"Transportzeit",Anmeldeformular!$O$28&lt;&gt;"Transportzeit"),"Transportzeit",""))</f>
        <v>Transportzeit</v>
      </c>
    </row>
    <row r="38" spans="1:7" x14ac:dyDescent="0.25">
      <c r="A38" s="30" t="s">
        <v>67</v>
      </c>
      <c r="B38" s="34">
        <f ca="1">B37-B14</f>
        <v>-45632.777570370374</v>
      </c>
      <c r="C38" s="46">
        <f>IF(OR(D37=1,AND(D37=2,Anmeldeformular!K28&lt;Hilfstabelle!C15)),4,2)</f>
        <v>2</v>
      </c>
      <c r="D38" s="46" t="str">
        <f ca="1">IF(B38&lt;C38,"keine 48 Stunden","ok")</f>
        <v>keine 48 Stunden</v>
      </c>
      <c r="E38" s="46" t="str">
        <f ca="1">IF(OR(E35&lt;&gt;"ok",D38&lt;&gt;"ok"),"keine 48 Stunden","OOKK")</f>
        <v>keine 48 Stunden</v>
      </c>
      <c r="F38" s="40"/>
      <c r="G38" s="40" t="str">
        <f>(IF(AND(Anmeldeformular!$O$18&lt;&gt;"Vemagsnummer",Anmeldeformular!$O$20&lt;&gt;"Vemagsnummer",Anmeldeformular!$O$22&lt;&gt;"Vemagsnummer",Anmeldeformular!$O$24&lt;&gt;"Vemagsnummer",Anmeldeformular!$O$26&lt;&gt;"Vemagsnummer",Anmeldeformular!$O$28&lt;&gt;"Vemagsnummer"),"Vemagsnummer",""))</f>
        <v>Vemagsnummer</v>
      </c>
    </row>
    <row r="39" spans="1:7" x14ac:dyDescent="0.25">
      <c r="E39" s="38">
        <f ca="1">IF(AND(H9=TRUE,H10=TRUE,E38&lt;&gt;"OOKK"),"1",0)</f>
        <v>0</v>
      </c>
      <c r="F39" s="40"/>
      <c r="G39"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40" spans="1:7" x14ac:dyDescent="0.25">
      <c r="F40" s="40"/>
      <c r="G40" s="40" t="str">
        <f>(IF(AND(Anmeldeformular!$O$18&lt;&gt;"Anzahl der LKW",Anmeldeformular!$O$20&lt;&gt;"Anzahl der LKW",Anmeldeformular!$O$22&lt;&gt;"Anzahl der LKW",Anmeldeformular!$O$24&lt;&gt;"Anzahl der LKW",Anmeldeformular!$O$26&lt;&gt;"Anzahl der LKW",Anmeldeformular!$O$28&lt;&gt;"Anzahl der LKW"),"Anzahl der LKW",""))</f>
        <v>Anzahl der LKW</v>
      </c>
    </row>
    <row r="41" spans="1:7" x14ac:dyDescent="0.25">
      <c r="F41" s="40"/>
      <c r="G41"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42" spans="1:7" x14ac:dyDescent="0.25">
      <c r="F42" s="40"/>
      <c r="G42" s="40" t="s">
        <v>25</v>
      </c>
    </row>
    <row r="43" spans="1:7" x14ac:dyDescent="0.25">
      <c r="F43" s="40"/>
      <c r="G43" s="40" t="s">
        <v>45</v>
      </c>
    </row>
    <row r="45" spans="1:7" x14ac:dyDescent="0.25">
      <c r="F45" s="39">
        <v>5</v>
      </c>
      <c r="G45" s="41" t="str">
        <f>(IF(AND(Anmeldeformular!$O$18&lt;&gt;"Transporttag",Anmeldeformular!$O$20&lt;&gt;"Transporttag",Anmeldeformular!$O$22&lt;&gt;"Transporttag",Anmeldeformular!$O$24&lt;&gt;"Transporttag",Anmeldeformular!$O$26&lt;&gt;"Transporttag",Anmeldeformular!$O$28&lt;&gt;"Transporttag"),"Transporttag",""))</f>
        <v>Transporttag</v>
      </c>
    </row>
    <row r="46" spans="1:7" x14ac:dyDescent="0.25">
      <c r="F46" s="40"/>
      <c r="G46" s="40" t="str">
        <f>(IF(AND(Anmeldeformular!$O$18&lt;&gt;"Transportzeit",Anmeldeformular!$O$20&lt;&gt;"Transportzeit",Anmeldeformular!$O$22&lt;&gt;"Transportzeit",Anmeldeformular!$O$24&lt;&gt;"Transportzeit",Anmeldeformular!$O$26&lt;&gt;"Transportzeit",Anmeldeformular!$O$28&lt;&gt;"Transportzeit"),"Transportzeit",""))</f>
        <v>Transportzeit</v>
      </c>
    </row>
    <row r="47" spans="1:7" x14ac:dyDescent="0.25">
      <c r="F47" s="40"/>
      <c r="G47" s="40" t="str">
        <f>(IF(AND(Anmeldeformular!$O$18&lt;&gt;"Vemagsnummer",Anmeldeformular!$O$20&lt;&gt;"Vemagsnummer",Anmeldeformular!$O$22&lt;&gt;"Vemagsnummer",Anmeldeformular!$O$24&lt;&gt;"Vemagsnummer",Anmeldeformular!$O$26&lt;&gt;"Vemagsnummer",Anmeldeformular!$O$28&lt;&gt;"Vemagsnummer"),"Vemagsnummer",""))</f>
        <v>Vemagsnummer</v>
      </c>
    </row>
    <row r="48" spans="1:7" x14ac:dyDescent="0.25">
      <c r="F48" s="40"/>
      <c r="G48"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49" spans="6:7" x14ac:dyDescent="0.25">
      <c r="F49" s="40"/>
      <c r="G49" s="40" t="str">
        <f>(IF(AND(Anmeldeformular!$O$18&lt;&gt;"Anzahl der LKW",Anmeldeformular!$O$20&lt;&gt;"Anzahl der LKW",Anmeldeformular!$O$22&lt;&gt;"Anzahl der LKW",Anmeldeformular!$O$24&lt;&gt;"Anzahl der LKW",Anmeldeformular!$O$26&lt;&gt;"Anzahl der LKW",Anmeldeformular!$O$28&lt;&gt;"Anzahl der LKW"),"Anzahl der LKW",""))</f>
        <v>Anzahl der LKW</v>
      </c>
    </row>
    <row r="50" spans="6:7" x14ac:dyDescent="0.25">
      <c r="F50" s="40"/>
      <c r="G50"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51" spans="6:7" x14ac:dyDescent="0.25">
      <c r="F51" s="40"/>
      <c r="G51" s="40" t="s">
        <v>25</v>
      </c>
    </row>
    <row r="52" spans="6:7" x14ac:dyDescent="0.25">
      <c r="F52" s="40"/>
      <c r="G52" s="40" t="s">
        <v>45</v>
      </c>
    </row>
    <row r="54" spans="6:7" x14ac:dyDescent="0.25">
      <c r="F54" s="39">
        <v>6</v>
      </c>
      <c r="G54" s="41" t="str">
        <f>(IF(AND(Anmeldeformular!$O$18&lt;&gt;"Transporttag",Anmeldeformular!$O$20&lt;&gt;"Transporttag",Anmeldeformular!$O$22&lt;&gt;"Transporttag",Anmeldeformular!$O$24&lt;&gt;"Transporttag",Anmeldeformular!$O$26&lt;&gt;"Transporttag",Anmeldeformular!$O$28&lt;&gt;"Transporttag"),"Transporttag",""))</f>
        <v>Transporttag</v>
      </c>
    </row>
    <row r="55" spans="6:7" x14ac:dyDescent="0.25">
      <c r="F55" s="40"/>
      <c r="G55" s="40" t="str">
        <f>(IF(AND(Anmeldeformular!$O$18&lt;&gt;"Transportzeit",Anmeldeformular!$O$20&lt;&gt;"Transportzeit",Anmeldeformular!$O$22&lt;&gt;"Transportzeit",Anmeldeformular!$O$24&lt;&gt;"Transportzeit",Anmeldeformular!$O$26&lt;&gt;"Transportzeit",Anmeldeformular!$O$28&lt;&gt;"Transportzeit"),"Transportzeit",""))</f>
        <v>Transportzeit</v>
      </c>
    </row>
    <row r="56" spans="6:7" x14ac:dyDescent="0.25">
      <c r="F56" s="40"/>
      <c r="G56" s="40" t="str">
        <f>(IF(AND(Anmeldeformular!$O$18&lt;&gt;"Vemagsnummer",Anmeldeformular!$O$20&lt;&gt;"Vemagsnummer",Anmeldeformular!$O$22&lt;&gt;"Vemagsnummer",Anmeldeformular!$O$24&lt;&gt;"Vemagsnummer",Anmeldeformular!$O$26&lt;&gt;"Vemagsnummer",Anmeldeformular!$O$28&lt;&gt;"Vemagsnummer"),"Vemagsnummer",""))</f>
        <v>Vemagsnummer</v>
      </c>
    </row>
    <row r="57" spans="6:7" x14ac:dyDescent="0.25">
      <c r="F57" s="40"/>
      <c r="G57"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58" spans="6:7" x14ac:dyDescent="0.25">
      <c r="F58" s="40"/>
      <c r="G58" s="40" t="str">
        <f>(IF(AND(Anmeldeformular!$O$18&lt;&gt;"Anzahl der LKW",Anmeldeformular!$O$20&lt;&gt;"Anzahl der LKW",Anmeldeformular!$O$22&lt;&gt;"Anzahl der LKW",Anmeldeformular!$O$24&lt;&gt;"Anzahl der LKW",Anmeldeformular!$O$26&lt;&gt;"Anzahl der LKW",Anmeldeformular!$O$28&lt;&gt;"Anzahl der LKW"),"Anzahl der LKW",""))</f>
        <v>Anzahl der LKW</v>
      </c>
    </row>
    <row r="59" spans="6:7" x14ac:dyDescent="0.25">
      <c r="F59" s="40"/>
      <c r="G59"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60" spans="6:7" x14ac:dyDescent="0.25">
      <c r="F60" s="40"/>
      <c r="G60" s="40" t="s">
        <v>25</v>
      </c>
    </row>
  </sheetData>
  <sheetProtection selectLockedCells="1"/>
  <mergeCells count="5">
    <mergeCell ref="A16:B16"/>
    <mergeCell ref="A22:B22"/>
    <mergeCell ref="A28:B28"/>
    <mergeCell ref="A34:B34"/>
    <mergeCell ref="C17:D17"/>
  </mergeCells>
  <hyperlinks>
    <hyperlink ref="H2" r:id="rId1"/>
    <hyperlink ref="H3" r:id="rId2"/>
    <hyperlink ref="H4" r:id="rId3"/>
    <hyperlink ref="H5" r:id="rId4"/>
    <hyperlink ref="H6" r:id="rId5"/>
  </hyperlinks>
  <pageMargins left="0.7" right="0.7" top="0.78740157499999996" bottom="0.78740157499999996"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Anmeldeformular</vt:lpstr>
      <vt:lpstr>Hilfstabelle</vt:lpstr>
      <vt:lpstr>Polizeipräsidium_Rheinpfalz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Scholz</dc:creator>
  <cp:lastModifiedBy>Scholz, Mathias</cp:lastModifiedBy>
  <cp:lastPrinted>2020-02-26T13:21:42Z</cp:lastPrinted>
  <dcterms:created xsi:type="dcterms:W3CDTF">2020-02-05T20:21:27Z</dcterms:created>
  <dcterms:modified xsi:type="dcterms:W3CDTF">2024-12-06T17:39:49Z</dcterms:modified>
</cp:coreProperties>
</file>